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updateLinks="never" codeName="ThisWorkbook"/>
  <bookViews>
    <workbookView xWindow="120" yWindow="315" windowWidth="28680" windowHeight="14355" tabRatio="772"/>
  </bookViews>
  <sheets>
    <sheet name="Bilanz_bilan" sheetId="16" r:id="rId1"/>
    <sheet name="Januar_janvier" sheetId="1" r:id="rId2"/>
    <sheet name="Februar_février" sheetId="2" r:id="rId3"/>
    <sheet name="März_mars" sheetId="3" r:id="rId4"/>
    <sheet name="April_avril" sheetId="4" r:id="rId5"/>
    <sheet name="Mai_mai" sheetId="5" r:id="rId6"/>
    <sheet name="Juni_juin" sheetId="6" r:id="rId7"/>
    <sheet name="Juli_juillet" sheetId="8" r:id="rId8"/>
    <sheet name="August_août" sheetId="9" r:id="rId9"/>
    <sheet name="September_septembre" sheetId="10" r:id="rId10"/>
    <sheet name="Oktober_octobre" sheetId="11" r:id="rId11"/>
    <sheet name="November_novembre" sheetId="12" r:id="rId12"/>
    <sheet name="Dezember_décembre" sheetId="13" r:id="rId13"/>
    <sheet name="T_01" sheetId="17" r:id="rId14"/>
    <sheet name="Feuil1" sheetId="18" state="hidden" r:id="rId15"/>
    <sheet name="Feuil2" sheetId="19" state="hidden" r:id="rId16"/>
    <sheet name="Texttabelle" sheetId="20" r:id="rId17"/>
    <sheet name="Tabelle1" sheetId="21" r:id="rId18"/>
  </sheets>
  <definedNames>
    <definedName name="A_Zeit">T_01!$C$68</definedName>
    <definedName name="_xlnm.Print_Area" localSheetId="4">April_avril!$B$2:$S$54</definedName>
    <definedName name="_xlnm.Print_Area" localSheetId="8">August_août!$B$2:$R$54</definedName>
    <definedName name="_xlnm.Print_Area" localSheetId="0">Bilanz_bilan!$B$2:$Q$39</definedName>
    <definedName name="_xlnm.Print_Area" localSheetId="12">Dezember_décembre!$B$2:$S$54</definedName>
    <definedName name="_xlnm.Print_Area" localSheetId="2">Februar_février!$B$2:$S$54</definedName>
    <definedName name="_xlnm.Print_Area" localSheetId="1">Januar_janvier!$B$2:$S$54</definedName>
    <definedName name="_xlnm.Print_Area" localSheetId="7">Juli_juillet!$B$2:$S$54</definedName>
    <definedName name="_xlnm.Print_Area" localSheetId="6">Juni_juin!$B$2:$S$54</definedName>
    <definedName name="_xlnm.Print_Area" localSheetId="5">Mai_mai!$B$2:$S$54</definedName>
    <definedName name="_xlnm.Print_Area" localSheetId="3">März_mars!$B$2:$S$54</definedName>
    <definedName name="_xlnm.Print_Area" localSheetId="11">November_novembre!$B$2:$S$54</definedName>
    <definedName name="_xlnm.Print_Area" localSheetId="10">Oktober_octobre!$B$2:$S$54</definedName>
    <definedName name="_xlnm.Print_Area" localSheetId="9">September_septembre!$B$2:$S$54</definedName>
    <definedName name="M_Zeit">T_01!$C$67</definedName>
    <definedName name="Sprache">T_01!$A$67:$A$68</definedName>
  </definedNames>
  <calcPr calcId="145621"/>
  <customWorkbookViews>
    <customWorkbookView name="Pesché Zaugg - Persönliche Ansicht" guid="{F7EE35CF-D9D1-4262-8E14-2D97B09F668D}" mergeInterval="0" personalView="1" maximized="1" windowWidth="1020" windowHeight="551" activeSheetId="1"/>
  </customWorkbookViews>
</workbook>
</file>

<file path=xl/calcChain.xml><?xml version="1.0" encoding="utf-8"?>
<calcChain xmlns="http://schemas.openxmlformats.org/spreadsheetml/2006/main">
  <c r="GQ9" i="17" l="1"/>
  <c r="FZ9" i="17"/>
  <c r="FI9" i="17"/>
  <c r="ER9" i="17"/>
  <c r="EA9" i="17"/>
  <c r="DJ9" i="17"/>
  <c r="CS9" i="17"/>
  <c r="CB9" i="17"/>
  <c r="BK9" i="17"/>
  <c r="AT9" i="17"/>
  <c r="AC9" i="17"/>
  <c r="D32" i="16" l="1"/>
  <c r="J37" i="16" l="1"/>
  <c r="J36" i="16"/>
  <c r="J35" i="16"/>
  <c r="J34" i="16"/>
  <c r="J33" i="16"/>
  <c r="J32" i="16"/>
  <c r="G37" i="16"/>
  <c r="G36" i="16"/>
  <c r="G35" i="16"/>
  <c r="G34" i="16"/>
  <c r="G33" i="16"/>
  <c r="G32" i="16"/>
  <c r="E37" i="16"/>
  <c r="E36" i="16"/>
  <c r="E35" i="16"/>
  <c r="E34" i="16"/>
  <c r="E33" i="16"/>
  <c r="E32" i="16"/>
  <c r="P13" i="1" l="1"/>
  <c r="P12" i="1"/>
  <c r="Q12" i="1"/>
  <c r="L9" i="17"/>
  <c r="G7" i="16" l="1"/>
  <c r="O7" i="16"/>
  <c r="N7" i="16"/>
  <c r="M7" i="16"/>
  <c r="L7" i="16"/>
  <c r="K7" i="16"/>
  <c r="J7" i="16"/>
  <c r="I7" i="16"/>
  <c r="H7" i="16"/>
  <c r="F7" i="16"/>
  <c r="E7" i="16"/>
  <c r="D7" i="16"/>
  <c r="P7" i="16" l="1"/>
  <c r="J46" i="17" l="1"/>
  <c r="I51" i="17"/>
  <c r="H5" i="16" s="1"/>
  <c r="P35" i="13" l="1"/>
  <c r="P36" i="13"/>
  <c r="P37" i="13"/>
  <c r="GO43" i="17" l="1"/>
  <c r="DH43" i="17" l="1"/>
  <c r="EP43" i="17"/>
  <c r="BI43" i="17"/>
  <c r="FX43" i="17"/>
  <c r="CQ43" i="17"/>
  <c r="AR43" i="17"/>
  <c r="DY43" i="17"/>
  <c r="BZ43" i="17"/>
  <c r="J43" i="17"/>
  <c r="FG43" i="17"/>
  <c r="AA43" i="17"/>
  <c r="O38" i="16" l="1"/>
  <c r="N38" i="16"/>
  <c r="M38" i="16"/>
  <c r="L38" i="16"/>
  <c r="J38" i="16"/>
  <c r="G38" i="16"/>
  <c r="F38" i="16"/>
  <c r="I38" i="16"/>
  <c r="K38" i="16" l="1"/>
  <c r="H38" i="16"/>
  <c r="M50" i="13"/>
  <c r="M50" i="12"/>
  <c r="M50" i="9"/>
  <c r="M50" i="8"/>
  <c r="D38" i="16"/>
  <c r="E38" i="16"/>
  <c r="GO10" i="17"/>
  <c r="GO11" i="17"/>
  <c r="GO12" i="17"/>
  <c r="GO13" i="17"/>
  <c r="GO14" i="17"/>
  <c r="GO15" i="17"/>
  <c r="GO16" i="17"/>
  <c r="GO17" i="17"/>
  <c r="GO18" i="17"/>
  <c r="GO19" i="17"/>
  <c r="GO20" i="17"/>
  <c r="GO21" i="17"/>
  <c r="GO22" i="17"/>
  <c r="GO23" i="17"/>
  <c r="GO24" i="17"/>
  <c r="GO25" i="17"/>
  <c r="GO26" i="17"/>
  <c r="GO27" i="17"/>
  <c r="GO28" i="17"/>
  <c r="GO29" i="17"/>
  <c r="GO30" i="17"/>
  <c r="GO31" i="17"/>
  <c r="GO32" i="17"/>
  <c r="GO33" i="17"/>
  <c r="GO34" i="17"/>
  <c r="GO35" i="17"/>
  <c r="GO36" i="17"/>
  <c r="GO37" i="17"/>
  <c r="GO38" i="17"/>
  <c r="GO39" i="17"/>
  <c r="GO9" i="17"/>
  <c r="FX10" i="17"/>
  <c r="FX11" i="17"/>
  <c r="FX12" i="17"/>
  <c r="FX13" i="17"/>
  <c r="FX14" i="17"/>
  <c r="FX15" i="17"/>
  <c r="FX16" i="17"/>
  <c r="FX17" i="17"/>
  <c r="FX18" i="17"/>
  <c r="FX19" i="17"/>
  <c r="FX20" i="17"/>
  <c r="FX21" i="17"/>
  <c r="FX22" i="17"/>
  <c r="FX23" i="17"/>
  <c r="FX24" i="17"/>
  <c r="FX25" i="17"/>
  <c r="FX26" i="17"/>
  <c r="FX27" i="17"/>
  <c r="FX28" i="17"/>
  <c r="FX29" i="17"/>
  <c r="FX30" i="17"/>
  <c r="FX31" i="17"/>
  <c r="FX32" i="17"/>
  <c r="FX33" i="17"/>
  <c r="FX34" i="17"/>
  <c r="FX35" i="17"/>
  <c r="FX36" i="17"/>
  <c r="FX37" i="17"/>
  <c r="FX38" i="17"/>
  <c r="FX9" i="17"/>
  <c r="FG10" i="17"/>
  <c r="FG11" i="17"/>
  <c r="FG12" i="17"/>
  <c r="FG13" i="17"/>
  <c r="FG14" i="17"/>
  <c r="FG15" i="17"/>
  <c r="FG16" i="17"/>
  <c r="FG17" i="17"/>
  <c r="FG18" i="17"/>
  <c r="FG19" i="17"/>
  <c r="FG20" i="17"/>
  <c r="FG21" i="17"/>
  <c r="FG22" i="17"/>
  <c r="FG23" i="17"/>
  <c r="FG24" i="17"/>
  <c r="FG25" i="17"/>
  <c r="FG26" i="17"/>
  <c r="FG27" i="17"/>
  <c r="FG28" i="17"/>
  <c r="FG29" i="17"/>
  <c r="FG30" i="17"/>
  <c r="FG31" i="17"/>
  <c r="FG32" i="17"/>
  <c r="FG33" i="17"/>
  <c r="FG34" i="17"/>
  <c r="FG35" i="17"/>
  <c r="FG36" i="17"/>
  <c r="FG37" i="17"/>
  <c r="FG38" i="17"/>
  <c r="FG39" i="17"/>
  <c r="FG9" i="17"/>
  <c r="EP10" i="17"/>
  <c r="EP11" i="17"/>
  <c r="EP12" i="17"/>
  <c r="EP13" i="17"/>
  <c r="EP14" i="17"/>
  <c r="EP15" i="17"/>
  <c r="EP16" i="17"/>
  <c r="EP17" i="17"/>
  <c r="EP18" i="17"/>
  <c r="EP19" i="17"/>
  <c r="EP20" i="17"/>
  <c r="EP21" i="17"/>
  <c r="EP22" i="17"/>
  <c r="EP23" i="17"/>
  <c r="EP24" i="17"/>
  <c r="EP25" i="17"/>
  <c r="EP26" i="17"/>
  <c r="EP27" i="17"/>
  <c r="EP28" i="17"/>
  <c r="EP29" i="17"/>
  <c r="EP30" i="17"/>
  <c r="EP31" i="17"/>
  <c r="EP32" i="17"/>
  <c r="EP33" i="17"/>
  <c r="EP34" i="17"/>
  <c r="EP35" i="17"/>
  <c r="EP36" i="17"/>
  <c r="EP37" i="17"/>
  <c r="EP38" i="17"/>
  <c r="EP9" i="17"/>
  <c r="DY10" i="17"/>
  <c r="DY11" i="17"/>
  <c r="DY12" i="17"/>
  <c r="DY13" i="17"/>
  <c r="DY14" i="17"/>
  <c r="DY15" i="17"/>
  <c r="DY16" i="17"/>
  <c r="DY17" i="17"/>
  <c r="DY18" i="17"/>
  <c r="DY19" i="17"/>
  <c r="DY20" i="17"/>
  <c r="DY21" i="17"/>
  <c r="DY22" i="17"/>
  <c r="DY23" i="17"/>
  <c r="DY24" i="17"/>
  <c r="DY25" i="17"/>
  <c r="DY26" i="17"/>
  <c r="DY27" i="17"/>
  <c r="DY28" i="17"/>
  <c r="DY29" i="17"/>
  <c r="DY30" i="17"/>
  <c r="DY31" i="17"/>
  <c r="DY32" i="17"/>
  <c r="DY33" i="17"/>
  <c r="DY34" i="17"/>
  <c r="DY35" i="17"/>
  <c r="DY36" i="17"/>
  <c r="DY37" i="17"/>
  <c r="DY38" i="17"/>
  <c r="DY39" i="17"/>
  <c r="DY9" i="17"/>
  <c r="DH10" i="17"/>
  <c r="DH11" i="17"/>
  <c r="DH12" i="17"/>
  <c r="DH13" i="17"/>
  <c r="DH14" i="17"/>
  <c r="DH15" i="17"/>
  <c r="DH16" i="17"/>
  <c r="DH17" i="17"/>
  <c r="DH18" i="17"/>
  <c r="DH19" i="17"/>
  <c r="DH20" i="17"/>
  <c r="DH21" i="17"/>
  <c r="DH22" i="17"/>
  <c r="DH23" i="17"/>
  <c r="DH24" i="17"/>
  <c r="DH25" i="17"/>
  <c r="DH26" i="17"/>
  <c r="DH27" i="17"/>
  <c r="DH28" i="17"/>
  <c r="DH29" i="17"/>
  <c r="DH30" i="17"/>
  <c r="DH31" i="17"/>
  <c r="DH32" i="17"/>
  <c r="DH33" i="17"/>
  <c r="DH34" i="17"/>
  <c r="DH35" i="17"/>
  <c r="DH36" i="17"/>
  <c r="DH37" i="17"/>
  <c r="DH38" i="17"/>
  <c r="DH39" i="17"/>
  <c r="DH9" i="17"/>
  <c r="CQ10" i="17"/>
  <c r="CQ11" i="17"/>
  <c r="CQ12" i="17"/>
  <c r="CQ13" i="17"/>
  <c r="CQ14" i="17"/>
  <c r="CQ15" i="17"/>
  <c r="CQ16" i="17"/>
  <c r="CQ17" i="17"/>
  <c r="CQ18" i="17"/>
  <c r="CQ19" i="17"/>
  <c r="CQ20" i="17"/>
  <c r="CQ21" i="17"/>
  <c r="CQ22" i="17"/>
  <c r="CQ23" i="17"/>
  <c r="CQ24" i="17"/>
  <c r="CQ25" i="17"/>
  <c r="CQ26" i="17"/>
  <c r="CQ27" i="17"/>
  <c r="CQ28" i="17"/>
  <c r="CQ29" i="17"/>
  <c r="CQ30" i="17"/>
  <c r="CQ31" i="17"/>
  <c r="CQ32" i="17"/>
  <c r="CQ33" i="17"/>
  <c r="CQ34" i="17"/>
  <c r="CQ35" i="17"/>
  <c r="CQ36" i="17"/>
  <c r="CQ37" i="17"/>
  <c r="CQ38" i="17"/>
  <c r="CQ9" i="17"/>
  <c r="BZ10" i="17"/>
  <c r="BZ11" i="17"/>
  <c r="BZ12" i="17"/>
  <c r="BZ13" i="17"/>
  <c r="BZ14" i="17"/>
  <c r="BZ15" i="17"/>
  <c r="BZ16" i="17"/>
  <c r="BZ17" i="17"/>
  <c r="BZ18" i="17"/>
  <c r="BZ19" i="17"/>
  <c r="BZ20" i="17"/>
  <c r="BZ21" i="17"/>
  <c r="BZ22" i="17"/>
  <c r="BZ23" i="17"/>
  <c r="BZ24" i="17"/>
  <c r="BZ25" i="17"/>
  <c r="BZ26" i="17"/>
  <c r="BZ27" i="17"/>
  <c r="BZ28" i="17"/>
  <c r="BZ29" i="17"/>
  <c r="BZ30" i="17"/>
  <c r="BZ31" i="17"/>
  <c r="BZ32" i="17"/>
  <c r="BZ33" i="17"/>
  <c r="BZ34" i="17"/>
  <c r="BZ35" i="17"/>
  <c r="BZ36" i="17"/>
  <c r="BZ37" i="17"/>
  <c r="BZ38" i="17"/>
  <c r="BZ39" i="17"/>
  <c r="BZ9" i="17"/>
  <c r="BI10" i="17"/>
  <c r="BI11" i="17"/>
  <c r="BI12" i="17"/>
  <c r="BI13" i="17"/>
  <c r="BI14" i="17"/>
  <c r="BI15" i="17"/>
  <c r="BI16" i="17"/>
  <c r="BI17" i="17"/>
  <c r="BI18" i="17"/>
  <c r="BI19" i="17"/>
  <c r="BI20" i="17"/>
  <c r="BI21" i="17"/>
  <c r="BI22" i="17"/>
  <c r="BI23" i="17"/>
  <c r="BI24" i="17"/>
  <c r="BI25" i="17"/>
  <c r="BI26" i="17"/>
  <c r="BI27" i="17"/>
  <c r="BI28" i="17"/>
  <c r="BI29" i="17"/>
  <c r="BI30" i="17"/>
  <c r="BI31" i="17"/>
  <c r="BI32" i="17"/>
  <c r="BI33" i="17"/>
  <c r="BI34" i="17"/>
  <c r="BI35" i="17"/>
  <c r="BI36" i="17"/>
  <c r="BI37" i="17"/>
  <c r="BI38" i="17"/>
  <c r="BI9" i="17"/>
  <c r="AR10" i="17"/>
  <c r="AR11" i="17"/>
  <c r="AR12" i="17"/>
  <c r="AR13" i="17"/>
  <c r="AR14" i="17"/>
  <c r="AR15" i="17"/>
  <c r="AR16" i="17"/>
  <c r="AR17" i="17"/>
  <c r="AR18" i="17"/>
  <c r="AR19" i="17"/>
  <c r="AR20" i="17"/>
  <c r="AR21" i="17"/>
  <c r="AR22" i="17"/>
  <c r="AR23" i="17"/>
  <c r="AR24" i="17"/>
  <c r="AR25" i="17"/>
  <c r="AR26" i="17"/>
  <c r="AR27" i="17"/>
  <c r="AR28" i="17"/>
  <c r="AR29" i="17"/>
  <c r="AR30" i="17"/>
  <c r="AR31" i="17"/>
  <c r="AR32" i="17"/>
  <c r="AR33" i="17"/>
  <c r="AR34" i="17"/>
  <c r="AR35" i="17"/>
  <c r="AR36" i="17"/>
  <c r="AR37" i="17"/>
  <c r="AR38" i="17"/>
  <c r="AR39" i="17"/>
  <c r="AR9"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AA9" i="17"/>
  <c r="AA10" i="17"/>
  <c r="AA11" i="17"/>
  <c r="AA12" i="17"/>
  <c r="AA13" i="17"/>
  <c r="AA14" i="17"/>
  <c r="AA15" i="17"/>
  <c r="AA16" i="17"/>
  <c r="AA17" i="17"/>
  <c r="AA18" i="17"/>
  <c r="AA19" i="17"/>
  <c r="AA20" i="17"/>
  <c r="AA21" i="17"/>
  <c r="AA22" i="17"/>
  <c r="AA23" i="17"/>
  <c r="AA24" i="17"/>
  <c r="AA25" i="17"/>
  <c r="AA26" i="17"/>
  <c r="AA27" i="17"/>
  <c r="AA28" i="17"/>
  <c r="AA29" i="17"/>
  <c r="AA30" i="17"/>
  <c r="AA32" i="17"/>
  <c r="AA33" i="17"/>
  <c r="AA34" i="17"/>
  <c r="AA35" i="17"/>
  <c r="AA36" i="17"/>
  <c r="AA37" i="17"/>
  <c r="AA31" i="17"/>
  <c r="Q14" i="5" l="1"/>
  <c r="CA9" i="17"/>
  <c r="F3" i="4"/>
  <c r="O3" i="4"/>
  <c r="F7"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R43" i="4"/>
  <c r="Q50" i="4"/>
  <c r="AD42" i="17" l="1"/>
  <c r="H61" i="11" l="1"/>
  <c r="H61" i="5"/>
  <c r="P38" i="16" l="1"/>
  <c r="D57" i="17"/>
  <c r="H62" i="11" l="1"/>
  <c r="H62" i="5"/>
  <c r="R7" i="16" l="1"/>
  <c r="P47" i="4" l="1"/>
  <c r="P47" i="9"/>
  <c r="P47" i="13"/>
  <c r="P47" i="5"/>
  <c r="P47" i="10"/>
  <c r="P47" i="1"/>
  <c r="P47" i="2"/>
  <c r="P47" i="6"/>
  <c r="P47" i="11"/>
  <c r="P47" i="3"/>
  <c r="P47" i="8"/>
  <c r="P47" i="12"/>
  <c r="D62" i="5"/>
  <c r="D61" i="5"/>
  <c r="D60" i="5"/>
  <c r="D59" i="5"/>
  <c r="D58" i="5"/>
  <c r="D62" i="11"/>
  <c r="D61" i="11"/>
  <c r="D60" i="11"/>
  <c r="D59" i="11"/>
  <c r="D58" i="11"/>
  <c r="R43" i="13" l="1"/>
  <c r="R44" i="13"/>
  <c r="R45" i="13"/>
  <c r="R42" i="12"/>
  <c r="R43" i="12"/>
  <c r="R45" i="12"/>
  <c r="R44" i="12"/>
  <c r="R43" i="11"/>
  <c r="R44" i="11"/>
  <c r="R42" i="10"/>
  <c r="R43" i="10"/>
  <c r="R44" i="10"/>
  <c r="R43" i="9"/>
  <c r="R44" i="9"/>
  <c r="R45" i="8"/>
  <c r="R43" i="6"/>
  <c r="R45" i="6"/>
  <c r="R44" i="6"/>
  <c r="R43" i="3"/>
  <c r="R44" i="3"/>
  <c r="R44" i="2"/>
  <c r="Q12" i="5" l="1"/>
  <c r="Q19" i="11"/>
  <c r="GQ10" i="17" l="1"/>
  <c r="GQ11" i="17" s="1"/>
  <c r="GQ12" i="17" s="1"/>
  <c r="GQ13" i="17" s="1"/>
  <c r="GQ14" i="17" s="1"/>
  <c r="GQ15" i="17" s="1"/>
  <c r="GQ16" i="17" s="1"/>
  <c r="GQ17" i="17" s="1"/>
  <c r="GQ18" i="17" s="1"/>
  <c r="GQ19" i="17" s="1"/>
  <c r="GQ20" i="17" s="1"/>
  <c r="GQ21" i="17" s="1"/>
  <c r="GQ22" i="17" s="1"/>
  <c r="GQ23" i="17" s="1"/>
  <c r="GQ24" i="17" s="1"/>
  <c r="GQ25" i="17" s="1"/>
  <c r="GQ26" i="17" s="1"/>
  <c r="GQ27" i="17" s="1"/>
  <c r="GQ28" i="17" s="1"/>
  <c r="GQ29" i="17" s="1"/>
  <c r="GQ30" i="17" s="1"/>
  <c r="GQ31" i="17" s="1"/>
  <c r="GQ32" i="17" s="1"/>
  <c r="GQ33" i="17" s="1"/>
  <c r="GQ34" i="17" s="1"/>
  <c r="GQ35" i="17" s="1"/>
  <c r="GQ36" i="17" s="1"/>
  <c r="GQ37" i="17" s="1"/>
  <c r="GQ38" i="17" s="1"/>
  <c r="GQ39" i="17" s="1"/>
  <c r="FZ10" i="17"/>
  <c r="FZ11" i="17" s="1"/>
  <c r="FZ12" i="17" s="1"/>
  <c r="FZ13" i="17" s="1"/>
  <c r="FZ14" i="17" s="1"/>
  <c r="FZ15" i="17" s="1"/>
  <c r="FZ16" i="17" s="1"/>
  <c r="FZ17" i="17" s="1"/>
  <c r="FZ18" i="17" s="1"/>
  <c r="FZ19" i="17" s="1"/>
  <c r="FZ20" i="17" s="1"/>
  <c r="FZ21" i="17" s="1"/>
  <c r="FZ22" i="17" s="1"/>
  <c r="FZ23" i="17" s="1"/>
  <c r="FZ24" i="17" s="1"/>
  <c r="FZ25" i="17" s="1"/>
  <c r="FZ26" i="17" s="1"/>
  <c r="FZ27" i="17" s="1"/>
  <c r="FZ28" i="17" s="1"/>
  <c r="FZ29" i="17" s="1"/>
  <c r="FZ30" i="17" s="1"/>
  <c r="FZ31" i="17" s="1"/>
  <c r="FZ32" i="17" s="1"/>
  <c r="FZ33" i="17" s="1"/>
  <c r="FZ34" i="17" s="1"/>
  <c r="FZ35" i="17" s="1"/>
  <c r="FZ36" i="17" s="1"/>
  <c r="FZ37" i="17" s="1"/>
  <c r="FZ38" i="17" s="1"/>
  <c r="FI10" i="17"/>
  <c r="FI11" i="17" s="1"/>
  <c r="FI12" i="17" s="1"/>
  <c r="FI13" i="17" s="1"/>
  <c r="FI14" i="17" s="1"/>
  <c r="FI15" i="17" s="1"/>
  <c r="FI16" i="17" s="1"/>
  <c r="FI17" i="17" s="1"/>
  <c r="FI18" i="17" s="1"/>
  <c r="FI19" i="17" s="1"/>
  <c r="FI20" i="17" s="1"/>
  <c r="FI21" i="17" s="1"/>
  <c r="FI22" i="17" s="1"/>
  <c r="FI23" i="17" s="1"/>
  <c r="FI24" i="17" s="1"/>
  <c r="FI25" i="17" s="1"/>
  <c r="FI26" i="17" s="1"/>
  <c r="FI27" i="17" s="1"/>
  <c r="FI28" i="17" s="1"/>
  <c r="FI29" i="17" s="1"/>
  <c r="FI30" i="17" s="1"/>
  <c r="FI31" i="17" s="1"/>
  <c r="FI32" i="17" s="1"/>
  <c r="FI33" i="17" s="1"/>
  <c r="FI34" i="17" s="1"/>
  <c r="FI35" i="17" s="1"/>
  <c r="FI36" i="17" s="1"/>
  <c r="FI37" i="17" s="1"/>
  <c r="FI38" i="17" s="1"/>
  <c r="FI39" i="17" s="1"/>
  <c r="ER10" i="17"/>
  <c r="ER11" i="17" s="1"/>
  <c r="ER12" i="17" s="1"/>
  <c r="ER13" i="17" s="1"/>
  <c r="ER14" i="17" s="1"/>
  <c r="ER15" i="17" s="1"/>
  <c r="ER16" i="17" s="1"/>
  <c r="ER17" i="17" s="1"/>
  <c r="ER18" i="17" s="1"/>
  <c r="ER19" i="17" s="1"/>
  <c r="ER20" i="17" s="1"/>
  <c r="ER21" i="17" s="1"/>
  <c r="ER22" i="17" s="1"/>
  <c r="ER23" i="17" s="1"/>
  <c r="ER24" i="17" s="1"/>
  <c r="ER25" i="17" s="1"/>
  <c r="ER26" i="17" s="1"/>
  <c r="ER27" i="17" s="1"/>
  <c r="ER28" i="17" s="1"/>
  <c r="ER29" i="17" s="1"/>
  <c r="ER30" i="17" s="1"/>
  <c r="ER31" i="17" s="1"/>
  <c r="ER32" i="17" s="1"/>
  <c r="ER33" i="17" s="1"/>
  <c r="ER34" i="17" s="1"/>
  <c r="ER35" i="17" s="1"/>
  <c r="ER36" i="17" s="1"/>
  <c r="ER37" i="17" s="1"/>
  <c r="ER38" i="17" s="1"/>
  <c r="EA10" i="17"/>
  <c r="EA11" i="17" s="1"/>
  <c r="EA12" i="17" s="1"/>
  <c r="EA13" i="17" s="1"/>
  <c r="EA14" i="17" s="1"/>
  <c r="EA15" i="17" s="1"/>
  <c r="EA16" i="17" s="1"/>
  <c r="EA17" i="17" s="1"/>
  <c r="EA18" i="17" s="1"/>
  <c r="EA19" i="17" s="1"/>
  <c r="EA20" i="17" s="1"/>
  <c r="EA21" i="17" s="1"/>
  <c r="EA22" i="17" s="1"/>
  <c r="EA23" i="17" s="1"/>
  <c r="EA24" i="17" s="1"/>
  <c r="EA25" i="17" s="1"/>
  <c r="EA26" i="17" s="1"/>
  <c r="EA27" i="17" s="1"/>
  <c r="EA28" i="17" s="1"/>
  <c r="EA29" i="17" s="1"/>
  <c r="EA30" i="17" s="1"/>
  <c r="EA31" i="17" s="1"/>
  <c r="EA32" i="17" s="1"/>
  <c r="EA33" i="17" s="1"/>
  <c r="EA34" i="17" s="1"/>
  <c r="EA35" i="17" s="1"/>
  <c r="EA36" i="17" s="1"/>
  <c r="EA37" i="17" s="1"/>
  <c r="EA38" i="17" s="1"/>
  <c r="EA39" i="17" s="1"/>
  <c r="DJ10" i="17"/>
  <c r="DJ11" i="17" s="1"/>
  <c r="DJ12" i="17" s="1"/>
  <c r="DJ13" i="17" s="1"/>
  <c r="DJ14" i="17" s="1"/>
  <c r="DJ15" i="17" s="1"/>
  <c r="DJ16" i="17" s="1"/>
  <c r="DJ17" i="17" s="1"/>
  <c r="DJ18" i="17" s="1"/>
  <c r="DJ19" i="17" s="1"/>
  <c r="DJ20" i="17" s="1"/>
  <c r="DJ21" i="17" s="1"/>
  <c r="DJ22" i="17" s="1"/>
  <c r="DJ23" i="17" s="1"/>
  <c r="DJ24" i="17" s="1"/>
  <c r="DJ25" i="17" s="1"/>
  <c r="DJ26" i="17" s="1"/>
  <c r="DJ27" i="17" s="1"/>
  <c r="DJ28" i="17" s="1"/>
  <c r="DJ29" i="17" s="1"/>
  <c r="DJ30" i="17" s="1"/>
  <c r="DJ31" i="17" s="1"/>
  <c r="DJ32" i="17" s="1"/>
  <c r="DJ33" i="17" s="1"/>
  <c r="DJ34" i="17" s="1"/>
  <c r="DJ35" i="17" s="1"/>
  <c r="DJ36" i="17" s="1"/>
  <c r="DJ37" i="17" s="1"/>
  <c r="DJ38" i="17" s="1"/>
  <c r="DJ39" i="17" s="1"/>
  <c r="CB10" i="17"/>
  <c r="CB11" i="17" s="1"/>
  <c r="CB12" i="17" s="1"/>
  <c r="CB13" i="17" s="1"/>
  <c r="CB14" i="17" s="1"/>
  <c r="CB15" i="17" s="1"/>
  <c r="CB16" i="17" s="1"/>
  <c r="CB17" i="17" s="1"/>
  <c r="CB18" i="17" s="1"/>
  <c r="CB19" i="17" s="1"/>
  <c r="CB20" i="17" s="1"/>
  <c r="CB21" i="17" s="1"/>
  <c r="CB22" i="17" s="1"/>
  <c r="CB23" i="17" s="1"/>
  <c r="CB24" i="17" s="1"/>
  <c r="CB25" i="17" s="1"/>
  <c r="CB26" i="17" s="1"/>
  <c r="CB27" i="17" s="1"/>
  <c r="CB28" i="17" s="1"/>
  <c r="CB29" i="17" s="1"/>
  <c r="CB30" i="17" s="1"/>
  <c r="CB31" i="17" s="1"/>
  <c r="CB32" i="17" s="1"/>
  <c r="CB33" i="17" s="1"/>
  <c r="CB34" i="17" s="1"/>
  <c r="CB35" i="17" s="1"/>
  <c r="CB36" i="17" s="1"/>
  <c r="CB37" i="17" s="1"/>
  <c r="CB38" i="17" s="1"/>
  <c r="CB39" i="17" s="1"/>
  <c r="AC10" i="17"/>
  <c r="AC11" i="17" s="1"/>
  <c r="AC12" i="17" s="1"/>
  <c r="AC13" i="17" s="1"/>
  <c r="AC14" i="17" s="1"/>
  <c r="AC15" i="17" s="1"/>
  <c r="AC16" i="17" s="1"/>
  <c r="AC17" i="17" s="1"/>
  <c r="AC18" i="17" s="1"/>
  <c r="AC19" i="17" s="1"/>
  <c r="AC20" i="17" s="1"/>
  <c r="AC21" i="17" s="1"/>
  <c r="AC22" i="17" s="1"/>
  <c r="AC23" i="17" s="1"/>
  <c r="AC24" i="17" s="1"/>
  <c r="AC25" i="17" s="1"/>
  <c r="AC26" i="17" s="1"/>
  <c r="AC27" i="17" s="1"/>
  <c r="AC28" i="17" s="1"/>
  <c r="AC29" i="17" s="1"/>
  <c r="AC30" i="17" s="1"/>
  <c r="AC31" i="17" s="1"/>
  <c r="AC32" i="17" s="1"/>
  <c r="AC33" i="17" s="1"/>
  <c r="AC34" i="17" s="1"/>
  <c r="AC35" i="17" s="1"/>
  <c r="AC36" i="17" s="1"/>
  <c r="AT10" i="17"/>
  <c r="AT11" i="17" s="1"/>
  <c r="AT12" i="17" s="1"/>
  <c r="AT13" i="17" s="1"/>
  <c r="AT14" i="17" s="1"/>
  <c r="AT15" i="17" s="1"/>
  <c r="AT16" i="17" s="1"/>
  <c r="AT17" i="17" s="1"/>
  <c r="AT18" i="17" s="1"/>
  <c r="AT19" i="17" s="1"/>
  <c r="AT20" i="17" s="1"/>
  <c r="AT21" i="17" s="1"/>
  <c r="AT22" i="17" s="1"/>
  <c r="AT23" i="17" s="1"/>
  <c r="AT24" i="17" s="1"/>
  <c r="AT25" i="17" s="1"/>
  <c r="AT26" i="17" s="1"/>
  <c r="AT27" i="17" s="1"/>
  <c r="AT28" i="17" s="1"/>
  <c r="AT29" i="17" s="1"/>
  <c r="AT30" i="17" s="1"/>
  <c r="AT31" i="17" s="1"/>
  <c r="AT32" i="17" s="1"/>
  <c r="AT33" i="17" s="1"/>
  <c r="AT34" i="17" s="1"/>
  <c r="AT35" i="17" s="1"/>
  <c r="AT36" i="17" s="1"/>
  <c r="AT37" i="17" s="1"/>
  <c r="AT38" i="17" s="1"/>
  <c r="AT39" i="17" s="1"/>
  <c r="L10" i="17"/>
  <c r="L11" i="17" s="1"/>
  <c r="L12" i="17" s="1"/>
  <c r="L13" i="17" s="1"/>
  <c r="L14" i="17" s="1"/>
  <c r="L15" i="17" s="1"/>
  <c r="L16" i="17" s="1"/>
  <c r="L17" i="17" s="1"/>
  <c r="L18" i="17" s="1"/>
  <c r="L19" i="17" s="1"/>
  <c r="L20" i="17" s="1"/>
  <c r="L21" i="17" s="1"/>
  <c r="L22" i="17" s="1"/>
  <c r="L23" i="17" s="1"/>
  <c r="L24" i="17" s="1"/>
  <c r="L25" i="17" s="1"/>
  <c r="L26" i="17" s="1"/>
  <c r="L27" i="17" s="1"/>
  <c r="L28" i="17" s="1"/>
  <c r="L29" i="17" s="1"/>
  <c r="L30" i="17" s="1"/>
  <c r="L31" i="17" s="1"/>
  <c r="L32" i="17" s="1"/>
  <c r="L33" i="17" s="1"/>
  <c r="L34" i="17" s="1"/>
  <c r="L35" i="17" s="1"/>
  <c r="L36" i="17" s="1"/>
  <c r="L37" i="17" s="1"/>
  <c r="L38" i="17" s="1"/>
  <c r="L39" i="17" s="1"/>
  <c r="BK10" i="17" l="1"/>
  <c r="B12" i="4"/>
  <c r="R12" i="4" s="1"/>
  <c r="CS10" i="17"/>
  <c r="CS11" i="17" s="1"/>
  <c r="CS12" i="17" s="1"/>
  <c r="CS13" i="17" s="1"/>
  <c r="CS14" i="17" s="1"/>
  <c r="CS15" i="17" s="1"/>
  <c r="CS16" i="17" s="1"/>
  <c r="CS17" i="17" s="1"/>
  <c r="CS18" i="17" s="1"/>
  <c r="CS19" i="17" s="1"/>
  <c r="CS20" i="17" s="1"/>
  <c r="CS21" i="17" s="1"/>
  <c r="CS22" i="17" s="1"/>
  <c r="CS23" i="17" s="1"/>
  <c r="CS24" i="17" s="1"/>
  <c r="CS25" i="17" s="1"/>
  <c r="CS26" i="17" s="1"/>
  <c r="CS27" i="17" s="1"/>
  <c r="CS28" i="17" s="1"/>
  <c r="CS29" i="17" s="1"/>
  <c r="CS30" i="17" s="1"/>
  <c r="CS31" i="17" s="1"/>
  <c r="CS32" i="17" s="1"/>
  <c r="CS33" i="17" s="1"/>
  <c r="CS34" i="17" s="1"/>
  <c r="CS35" i="17" s="1"/>
  <c r="CS36" i="17" s="1"/>
  <c r="CS37" i="17" s="1"/>
  <c r="CS38" i="17" s="1"/>
  <c r="GR46" i="17"/>
  <c r="GR45" i="17"/>
  <c r="GR44" i="17"/>
  <c r="GR43" i="17"/>
  <c r="GR42" i="17"/>
  <c r="GA46" i="17"/>
  <c r="GA45" i="17"/>
  <c r="GA44" i="17"/>
  <c r="GA43" i="17"/>
  <c r="GA42" i="17"/>
  <c r="FJ46" i="17"/>
  <c r="FJ45" i="17"/>
  <c r="FJ44" i="17"/>
  <c r="FJ43" i="17"/>
  <c r="FJ42" i="17"/>
  <c r="ES46" i="17"/>
  <c r="ES45" i="17"/>
  <c r="ES44" i="17"/>
  <c r="ES43" i="17"/>
  <c r="ES42" i="17"/>
  <c r="EB46" i="17"/>
  <c r="EB45" i="17"/>
  <c r="EB44" i="17"/>
  <c r="EB43" i="17"/>
  <c r="EB42" i="17"/>
  <c r="DK46" i="17"/>
  <c r="DK45" i="17"/>
  <c r="DK44" i="17"/>
  <c r="DK43" i="17"/>
  <c r="DK42" i="17"/>
  <c r="CT46" i="17"/>
  <c r="CT45" i="17"/>
  <c r="CT44" i="17"/>
  <c r="CT43" i="17"/>
  <c r="CT42" i="17"/>
  <c r="CC46" i="17"/>
  <c r="CC45" i="17"/>
  <c r="CC44" i="17"/>
  <c r="CC43" i="17"/>
  <c r="CC42" i="17"/>
  <c r="BL46" i="17"/>
  <c r="BL45" i="17"/>
  <c r="BL44" i="17"/>
  <c r="BL43" i="17"/>
  <c r="BL42" i="17"/>
  <c r="AU46" i="17"/>
  <c r="AU45" i="17"/>
  <c r="AU44" i="17"/>
  <c r="AU43" i="17"/>
  <c r="AU42" i="17"/>
  <c r="AD46" i="17"/>
  <c r="AD45" i="17"/>
  <c r="AD44" i="17"/>
  <c r="AD43" i="17"/>
  <c r="M43" i="17"/>
  <c r="M44" i="17"/>
  <c r="M45" i="17"/>
  <c r="M46" i="17"/>
  <c r="M42" i="17"/>
  <c r="Q50" i="5"/>
  <c r="Q50" i="6"/>
  <c r="Q50" i="8"/>
  <c r="Q50" i="9"/>
  <c r="Q50" i="10"/>
  <c r="Q50" i="11"/>
  <c r="Q50" i="12"/>
  <c r="Q50" i="13"/>
  <c r="Q50" i="3"/>
  <c r="GR39" i="17"/>
  <c r="GR38" i="17"/>
  <c r="GR37" i="17"/>
  <c r="GR36" i="17"/>
  <c r="GR35" i="17"/>
  <c r="GR34" i="17"/>
  <c r="GR33" i="17"/>
  <c r="GR32" i="17"/>
  <c r="GR31" i="17"/>
  <c r="GR30" i="17"/>
  <c r="GR29" i="17"/>
  <c r="GR28" i="17"/>
  <c r="GR27" i="17"/>
  <c r="GR26" i="17"/>
  <c r="GR25" i="17"/>
  <c r="GR24" i="17"/>
  <c r="GR23" i="17"/>
  <c r="GR22" i="17"/>
  <c r="GR21" i="17"/>
  <c r="GR20" i="17"/>
  <c r="GR19" i="17"/>
  <c r="GR18" i="17"/>
  <c r="GR17" i="17"/>
  <c r="GR16" i="17"/>
  <c r="GR15" i="17"/>
  <c r="GR14" i="17"/>
  <c r="GR13" i="17"/>
  <c r="GR12" i="17"/>
  <c r="GR11" i="17"/>
  <c r="GR10" i="17"/>
  <c r="GR9" i="17"/>
  <c r="GA38" i="17"/>
  <c r="GA37" i="17"/>
  <c r="GA36" i="17"/>
  <c r="GA35" i="17"/>
  <c r="GA34" i="17"/>
  <c r="GA33" i="17"/>
  <c r="GA32" i="17"/>
  <c r="GA31" i="17"/>
  <c r="GA30" i="17"/>
  <c r="GA29" i="17"/>
  <c r="GA28" i="17"/>
  <c r="GA27" i="17"/>
  <c r="GA26" i="17"/>
  <c r="GA25" i="17"/>
  <c r="GA24" i="17"/>
  <c r="GA23" i="17"/>
  <c r="GA22" i="17"/>
  <c r="GA21" i="17"/>
  <c r="GA20" i="17"/>
  <c r="GA19" i="17"/>
  <c r="GA18" i="17"/>
  <c r="GA17" i="17"/>
  <c r="GA16" i="17"/>
  <c r="GA15" i="17"/>
  <c r="GA14" i="17"/>
  <c r="GA13" i="17"/>
  <c r="GA12" i="17"/>
  <c r="GA11" i="17"/>
  <c r="GA10" i="17"/>
  <c r="GA9" i="17"/>
  <c r="FJ39" i="17"/>
  <c r="FJ38" i="17"/>
  <c r="FJ37" i="17"/>
  <c r="FJ36" i="17"/>
  <c r="FJ35" i="17"/>
  <c r="FJ34" i="17"/>
  <c r="FJ33" i="17"/>
  <c r="FJ32" i="17"/>
  <c r="FJ31" i="17"/>
  <c r="FJ30" i="17"/>
  <c r="FJ29" i="17"/>
  <c r="FJ28" i="17"/>
  <c r="FJ27" i="17"/>
  <c r="FJ26" i="17"/>
  <c r="FJ25" i="17"/>
  <c r="FJ24" i="17"/>
  <c r="FJ23" i="17"/>
  <c r="FJ22" i="17"/>
  <c r="FJ21" i="17"/>
  <c r="FJ20" i="17"/>
  <c r="FJ19" i="17"/>
  <c r="FJ18" i="17"/>
  <c r="FJ17" i="17"/>
  <c r="FJ16" i="17"/>
  <c r="FJ15" i="17"/>
  <c r="FJ14" i="17"/>
  <c r="FJ13" i="17"/>
  <c r="FJ12" i="17"/>
  <c r="FJ11" i="17"/>
  <c r="FJ10" i="17"/>
  <c r="FJ9" i="17"/>
  <c r="ES39" i="17"/>
  <c r="ES38" i="17"/>
  <c r="ES37" i="17"/>
  <c r="ES36" i="17"/>
  <c r="ES35" i="17"/>
  <c r="ES34" i="17"/>
  <c r="ES33" i="17"/>
  <c r="ES32" i="17"/>
  <c r="ES31" i="17"/>
  <c r="ES30" i="17"/>
  <c r="ES29" i="17"/>
  <c r="ES28" i="17"/>
  <c r="ES27" i="17"/>
  <c r="ES26" i="17"/>
  <c r="ES25" i="17"/>
  <c r="ES24" i="17"/>
  <c r="ES23" i="17"/>
  <c r="ES22" i="17"/>
  <c r="ES21" i="17"/>
  <c r="ES20" i="17"/>
  <c r="ES19" i="17"/>
  <c r="ES18" i="17"/>
  <c r="ES17" i="17"/>
  <c r="ES16" i="17"/>
  <c r="ES15" i="17"/>
  <c r="ES14" i="17"/>
  <c r="ES13" i="17"/>
  <c r="ES12" i="17"/>
  <c r="ES11" i="17"/>
  <c r="ES10" i="17"/>
  <c r="ES9" i="17"/>
  <c r="EB39" i="17"/>
  <c r="EB38" i="17"/>
  <c r="EB37" i="17"/>
  <c r="EB36" i="17"/>
  <c r="EB35" i="17"/>
  <c r="EB34" i="17"/>
  <c r="EB33" i="17"/>
  <c r="EB32" i="17"/>
  <c r="EB31" i="17"/>
  <c r="EB30" i="17"/>
  <c r="EB29" i="17"/>
  <c r="EB28" i="17"/>
  <c r="EB27" i="17"/>
  <c r="EB26" i="17"/>
  <c r="EB25" i="17"/>
  <c r="EB24" i="17"/>
  <c r="EB23" i="17"/>
  <c r="EB22" i="17"/>
  <c r="EB21" i="17"/>
  <c r="EB20" i="17"/>
  <c r="EB19" i="17"/>
  <c r="EB18" i="17"/>
  <c r="EB17" i="17"/>
  <c r="EB16" i="17"/>
  <c r="EB15" i="17"/>
  <c r="EB14" i="17"/>
  <c r="EB13" i="17"/>
  <c r="EB12" i="17"/>
  <c r="EB11" i="17"/>
  <c r="EB10" i="17"/>
  <c r="EB9" i="17"/>
  <c r="DK39" i="17"/>
  <c r="DK38" i="17"/>
  <c r="DK37" i="17"/>
  <c r="DK36" i="17"/>
  <c r="DK35" i="17"/>
  <c r="DK34" i="17"/>
  <c r="DK33" i="17"/>
  <c r="DK32" i="17"/>
  <c r="DK31" i="17"/>
  <c r="DK30" i="17"/>
  <c r="DK29" i="17"/>
  <c r="DK28" i="17"/>
  <c r="DK27" i="17"/>
  <c r="DK26" i="17"/>
  <c r="DK25" i="17"/>
  <c r="DK24" i="17"/>
  <c r="DK23" i="17"/>
  <c r="DK22" i="17"/>
  <c r="DK21" i="17"/>
  <c r="DK20" i="17"/>
  <c r="DK19" i="17"/>
  <c r="DK18" i="17"/>
  <c r="DK17" i="17"/>
  <c r="DK16" i="17"/>
  <c r="DK15" i="17"/>
  <c r="DK14" i="17"/>
  <c r="DK13" i="17"/>
  <c r="DK12" i="17"/>
  <c r="DK11" i="17"/>
  <c r="DK10" i="17"/>
  <c r="DK9" i="17"/>
  <c r="CT38" i="17"/>
  <c r="CT37" i="17"/>
  <c r="CT36" i="17"/>
  <c r="CT35" i="17"/>
  <c r="CT34" i="17"/>
  <c r="CT33" i="17"/>
  <c r="CT32" i="17"/>
  <c r="CT31" i="17"/>
  <c r="CT30" i="17"/>
  <c r="CT29" i="17"/>
  <c r="CT28" i="17"/>
  <c r="CT27" i="17"/>
  <c r="CT26" i="17"/>
  <c r="CT25" i="17"/>
  <c r="CT24" i="17"/>
  <c r="CT23" i="17"/>
  <c r="CT22" i="17"/>
  <c r="CT21" i="17"/>
  <c r="CT20" i="17"/>
  <c r="CT19" i="17"/>
  <c r="CT18" i="17"/>
  <c r="CT17" i="17"/>
  <c r="CT16" i="17"/>
  <c r="CT15" i="17"/>
  <c r="CT14" i="17"/>
  <c r="CT13" i="17"/>
  <c r="CT12" i="17"/>
  <c r="CT11" i="17"/>
  <c r="CT10" i="17"/>
  <c r="CT9" i="17"/>
  <c r="CC39" i="17"/>
  <c r="CC38" i="17"/>
  <c r="CC37" i="17"/>
  <c r="CC36" i="17"/>
  <c r="CC35" i="17"/>
  <c r="CC34" i="17"/>
  <c r="CC33" i="17"/>
  <c r="CC32" i="17"/>
  <c r="CC31" i="17"/>
  <c r="CC30" i="17"/>
  <c r="CC29" i="17"/>
  <c r="CC28" i="17"/>
  <c r="CC27" i="17"/>
  <c r="CC26" i="17"/>
  <c r="CC25" i="17"/>
  <c r="CC24" i="17"/>
  <c r="CC23" i="17"/>
  <c r="CC22" i="17"/>
  <c r="CC21" i="17"/>
  <c r="CC20" i="17"/>
  <c r="CC19" i="17"/>
  <c r="CC18" i="17"/>
  <c r="CC17" i="17"/>
  <c r="CC16" i="17"/>
  <c r="CC15" i="17"/>
  <c r="CC14" i="17"/>
  <c r="CC13" i="17"/>
  <c r="CC12" i="17"/>
  <c r="CC11" i="17"/>
  <c r="CC10" i="17"/>
  <c r="CC9" i="17"/>
  <c r="BL10" i="17"/>
  <c r="C13" i="4" s="1"/>
  <c r="BL9" i="17"/>
  <c r="C12" i="4" s="1"/>
  <c r="AU39" i="17"/>
  <c r="AU38" i="17"/>
  <c r="AU37" i="17"/>
  <c r="AU36" i="17"/>
  <c r="AU35" i="17"/>
  <c r="AU34" i="17"/>
  <c r="AU33" i="17"/>
  <c r="AU32" i="17"/>
  <c r="AU31" i="17"/>
  <c r="AU30" i="17"/>
  <c r="AU29" i="17"/>
  <c r="AU28" i="17"/>
  <c r="AU27" i="17"/>
  <c r="AU26" i="17"/>
  <c r="AU25" i="17"/>
  <c r="AU24" i="17"/>
  <c r="AU23" i="17"/>
  <c r="AU22" i="17"/>
  <c r="AU21" i="17"/>
  <c r="AU20" i="17"/>
  <c r="AU19" i="17"/>
  <c r="AU18" i="17"/>
  <c r="AU17" i="17"/>
  <c r="AU16" i="17"/>
  <c r="AU15" i="17"/>
  <c r="AU14" i="17"/>
  <c r="AU13" i="17"/>
  <c r="AU12" i="17"/>
  <c r="AU11" i="17"/>
  <c r="AU10" i="17"/>
  <c r="AU9" i="17"/>
  <c r="AD37" i="17"/>
  <c r="AD36" i="17"/>
  <c r="AD35" i="17"/>
  <c r="AD34" i="17"/>
  <c r="AD33" i="17"/>
  <c r="AD32" i="17"/>
  <c r="AD31" i="17"/>
  <c r="AD30" i="17"/>
  <c r="AD29" i="17"/>
  <c r="AD28" i="17"/>
  <c r="AD27" i="17"/>
  <c r="AD26" i="17"/>
  <c r="AD25" i="17"/>
  <c r="AD24" i="17"/>
  <c r="AD23" i="17"/>
  <c r="AD22" i="17"/>
  <c r="AD21" i="17"/>
  <c r="AD20" i="17"/>
  <c r="AD19" i="17"/>
  <c r="AD18" i="17"/>
  <c r="AD17" i="17"/>
  <c r="AD16" i="17"/>
  <c r="AD15" i="17"/>
  <c r="AD14" i="17"/>
  <c r="AD13" i="17"/>
  <c r="AD12" i="17"/>
  <c r="AD11" i="17"/>
  <c r="AD10" i="17"/>
  <c r="AD9" i="17"/>
  <c r="Q50" i="2"/>
  <c r="F7" i="3"/>
  <c r="O3" i="3"/>
  <c r="F3" i="3"/>
  <c r="F7" i="5"/>
  <c r="O3" i="5"/>
  <c r="F3" i="5"/>
  <c r="F7" i="6"/>
  <c r="O3" i="6"/>
  <c r="F3" i="6"/>
  <c r="F7" i="8"/>
  <c r="O3" i="8"/>
  <c r="F3" i="8"/>
  <c r="F7" i="9"/>
  <c r="O3" i="9"/>
  <c r="F3" i="9"/>
  <c r="F7" i="10"/>
  <c r="O3" i="10"/>
  <c r="F3" i="10"/>
  <c r="F7" i="11"/>
  <c r="O3" i="11"/>
  <c r="F3" i="11"/>
  <c r="F7" i="12"/>
  <c r="O3" i="12"/>
  <c r="F3" i="12"/>
  <c r="F7" i="13"/>
  <c r="O3" i="13"/>
  <c r="F3" i="13"/>
  <c r="F7" i="2"/>
  <c r="O3" i="2"/>
  <c r="F3" i="2"/>
  <c r="B12" i="2"/>
  <c r="Q12" i="2"/>
  <c r="O3" i="1"/>
  <c r="F3" i="1"/>
  <c r="F7" i="1"/>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9" i="17"/>
  <c r="BK11" i="17" l="1"/>
  <c r="B13" i="4"/>
  <c r="R13" i="4" s="1"/>
  <c r="AC44" i="17"/>
  <c r="AC46" i="17"/>
  <c r="C12" i="2"/>
  <c r="AC42" i="17"/>
  <c r="AC43" i="17"/>
  <c r="AC45" i="17"/>
  <c r="R12" i="2"/>
  <c r="GQ42" i="17"/>
  <c r="CS42" i="17"/>
  <c r="DJ44" i="17"/>
  <c r="FI42" i="17"/>
  <c r="FZ44" i="17"/>
  <c r="CB42" i="17"/>
  <c r="EA44" i="17"/>
  <c r="ER44" i="17"/>
  <c r="CS44" i="17"/>
  <c r="DJ42" i="17"/>
  <c r="FI46" i="17"/>
  <c r="FZ42" i="17"/>
  <c r="ER42" i="17"/>
  <c r="GQ46" i="17"/>
  <c r="GQ44" i="17"/>
  <c r="GQ43" i="17"/>
  <c r="GQ45" i="17"/>
  <c r="FZ46" i="17"/>
  <c r="FZ43" i="17"/>
  <c r="FZ45" i="17"/>
  <c r="FI43" i="17"/>
  <c r="FI44" i="17"/>
  <c r="FI45" i="17"/>
  <c r="ER46" i="17"/>
  <c r="ER43" i="17"/>
  <c r="ER45" i="17"/>
  <c r="EA43" i="17"/>
  <c r="EA46" i="17"/>
  <c r="EA42" i="17"/>
  <c r="EA45" i="17"/>
  <c r="DJ46" i="17"/>
  <c r="DJ43" i="17"/>
  <c r="DJ45" i="17"/>
  <c r="CS43" i="17"/>
  <c r="CS46" i="17"/>
  <c r="CS45" i="17"/>
  <c r="CB45" i="17"/>
  <c r="CB46" i="17"/>
  <c r="CB44" i="17"/>
  <c r="CB43" i="17"/>
  <c r="AT42" i="17"/>
  <c r="AT45" i="17"/>
  <c r="AT46" i="17"/>
  <c r="AT43" i="17"/>
  <c r="AT44" i="17"/>
  <c r="L44" i="17"/>
  <c r="L46" i="17"/>
  <c r="L45" i="17"/>
  <c r="L42" i="17"/>
  <c r="L43" i="17"/>
  <c r="BK12" i="17" l="1"/>
  <c r="B14" i="4"/>
  <c r="R14" i="4" s="1"/>
  <c r="BL11" i="17"/>
  <c r="FZ47" i="17"/>
  <c r="CB47" i="17"/>
  <c r="DJ47" i="17"/>
  <c r="GQ47" i="17"/>
  <c r="FI47" i="17"/>
  <c r="CS47" i="17"/>
  <c r="ER47" i="17"/>
  <c r="EA47" i="17"/>
  <c r="AC47" i="17"/>
  <c r="AT47" i="17"/>
  <c r="C14" i="4" l="1"/>
  <c r="BK13" i="17"/>
  <c r="B15" i="4"/>
  <c r="R15" i="4" s="1"/>
  <c r="BL12" i="17"/>
  <c r="C15" i="4" s="1"/>
  <c r="C5" i="20"/>
  <c r="B5" i="20"/>
  <c r="E4" i="20"/>
  <c r="E98" i="20" l="1"/>
  <c r="BK14" i="17"/>
  <c r="B16" i="4"/>
  <c r="R16" i="4" s="1"/>
  <c r="BL13" i="17"/>
  <c r="E99" i="20"/>
  <c r="C15" i="16" s="1"/>
  <c r="E152" i="20"/>
  <c r="E148" i="20"/>
  <c r="E144" i="20"/>
  <c r="E140" i="20"/>
  <c r="E136" i="20"/>
  <c r="L59" i="17" s="1"/>
  <c r="E132" i="20"/>
  <c r="E128" i="20"/>
  <c r="A55" i="17" s="1"/>
  <c r="E124" i="20"/>
  <c r="A51" i="17" s="1"/>
  <c r="E120" i="20"/>
  <c r="E116" i="20"/>
  <c r="E112" i="20"/>
  <c r="E108" i="20"/>
  <c r="E104" i="20"/>
  <c r="E151" i="20"/>
  <c r="E147" i="20"/>
  <c r="E143" i="20"/>
  <c r="E139" i="20"/>
  <c r="E135" i="20"/>
  <c r="K59" i="17" s="1"/>
  <c r="E131" i="20"/>
  <c r="F51" i="17" s="1"/>
  <c r="E127" i="20"/>
  <c r="A54" i="17" s="1"/>
  <c r="E123" i="20"/>
  <c r="E119" i="20"/>
  <c r="E115" i="20"/>
  <c r="E111" i="20"/>
  <c r="E107" i="20"/>
  <c r="E103" i="20"/>
  <c r="E150" i="20"/>
  <c r="E146" i="20"/>
  <c r="E142" i="20"/>
  <c r="E138" i="20"/>
  <c r="B63" i="17" s="1"/>
  <c r="E134" i="20"/>
  <c r="A66" i="17" s="1"/>
  <c r="E130" i="20"/>
  <c r="A57" i="17" s="1"/>
  <c r="E126" i="20"/>
  <c r="A53" i="17" s="1"/>
  <c r="E122" i="20"/>
  <c r="E118" i="20"/>
  <c r="E114" i="20"/>
  <c r="E110" i="20"/>
  <c r="E106" i="20"/>
  <c r="E102" i="20"/>
  <c r="E149" i="20"/>
  <c r="E145" i="20"/>
  <c r="E141" i="20"/>
  <c r="E137" i="20"/>
  <c r="K60" i="17" s="1"/>
  <c r="E133" i="20"/>
  <c r="B59" i="17" s="1"/>
  <c r="E129" i="20"/>
  <c r="A56" i="17" s="1"/>
  <c r="E125" i="20"/>
  <c r="A52" i="17" s="1"/>
  <c r="E121" i="20"/>
  <c r="E117" i="20"/>
  <c r="E113" i="20"/>
  <c r="E109" i="20"/>
  <c r="E105" i="20"/>
  <c r="E101" i="20"/>
  <c r="E100" i="20"/>
  <c r="E96" i="20"/>
  <c r="B30" i="16" s="1"/>
  <c r="E92" i="20"/>
  <c r="E88" i="20"/>
  <c r="E84" i="20"/>
  <c r="B7" i="16" s="1"/>
  <c r="E76" i="20"/>
  <c r="J58" i="4" s="1"/>
  <c r="E95" i="20"/>
  <c r="E91" i="20"/>
  <c r="E87" i="20"/>
  <c r="E83" i="20"/>
  <c r="E9" i="16" s="1"/>
  <c r="E79" i="20"/>
  <c r="J62" i="4" s="1"/>
  <c r="E75" i="20"/>
  <c r="J56" i="4" s="1"/>
  <c r="E94" i="20"/>
  <c r="E90" i="20"/>
  <c r="C25" i="16" s="1"/>
  <c r="E86" i="20"/>
  <c r="E82" i="20"/>
  <c r="B13" i="16" s="1"/>
  <c r="E78" i="20"/>
  <c r="J61" i="4" s="1"/>
  <c r="E97" i="20"/>
  <c r="E93" i="20"/>
  <c r="E89" i="20"/>
  <c r="E85" i="20"/>
  <c r="B67" i="4"/>
  <c r="E77" i="20"/>
  <c r="J59" i="4" s="1"/>
  <c r="E153" i="20"/>
  <c r="E71" i="20"/>
  <c r="B53" i="4" s="1"/>
  <c r="E67" i="20"/>
  <c r="E63" i="20"/>
  <c r="E74" i="20"/>
  <c r="F61" i="4" s="1"/>
  <c r="E70" i="20"/>
  <c r="N49" i="4" s="1"/>
  <c r="E66" i="20"/>
  <c r="E62" i="20"/>
  <c r="E73" i="20"/>
  <c r="L53" i="4" s="1"/>
  <c r="E69" i="20"/>
  <c r="E65" i="20"/>
  <c r="E72" i="20"/>
  <c r="D53" i="4" s="1"/>
  <c r="E68" i="20"/>
  <c r="E64" i="20"/>
  <c r="D46" i="4" s="1"/>
  <c r="E61" i="20"/>
  <c r="E57" i="20"/>
  <c r="E7" i="20"/>
  <c r="M3" i="4" s="1"/>
  <c r="E11" i="20"/>
  <c r="BD42" i="17" s="1"/>
  <c r="BK2" i="17" s="1"/>
  <c r="E15" i="20"/>
  <c r="DT42" i="17" s="1"/>
  <c r="EA2" i="17" s="1"/>
  <c r="E19" i="20"/>
  <c r="GJ42" i="17" s="1"/>
  <c r="GQ2" i="17" s="1"/>
  <c r="E23" i="20"/>
  <c r="E27" i="20"/>
  <c r="E31" i="20"/>
  <c r="B7" i="4" s="1"/>
  <c r="E35" i="20"/>
  <c r="GZ1" i="17" s="1"/>
  <c r="E39" i="20"/>
  <c r="E43" i="20"/>
  <c r="C42" i="16" s="1"/>
  <c r="E47" i="20"/>
  <c r="C10" i="4" s="1"/>
  <c r="E51" i="20"/>
  <c r="E154" i="20"/>
  <c r="E60" i="20"/>
  <c r="E56" i="20"/>
  <c r="E8" i="20"/>
  <c r="E42" i="17" s="1"/>
  <c r="L2" i="17" s="1"/>
  <c r="E12" i="20"/>
  <c r="BU42" i="17" s="1"/>
  <c r="CB2" i="17" s="1"/>
  <c r="E16" i="20"/>
  <c r="EK42" i="17" s="1"/>
  <c r="ER2" i="17" s="1"/>
  <c r="E20" i="20"/>
  <c r="B11" i="16" s="1"/>
  <c r="E24" i="20"/>
  <c r="E28" i="20"/>
  <c r="E32" i="20"/>
  <c r="N10" i="4" s="1"/>
  <c r="E36" i="20"/>
  <c r="E40" i="20"/>
  <c r="GZ9" i="17" s="1"/>
  <c r="E44" i="20"/>
  <c r="P11" i="16" s="1"/>
  <c r="E48" i="20"/>
  <c r="L10" i="4" s="1"/>
  <c r="E52" i="20"/>
  <c r="E59" i="20"/>
  <c r="E55" i="20"/>
  <c r="E9" i="20"/>
  <c r="V42" i="17" s="1"/>
  <c r="AC2" i="17" s="1"/>
  <c r="E13" i="20"/>
  <c r="CL42" i="17" s="1"/>
  <c r="CS2" i="17" s="1"/>
  <c r="E17" i="20"/>
  <c r="FB42" i="17" s="1"/>
  <c r="FI2" i="17" s="1"/>
  <c r="E21" i="20"/>
  <c r="E25" i="20"/>
  <c r="M11" i="16" s="1"/>
  <c r="E29" i="20"/>
  <c r="C21" i="16" s="1"/>
  <c r="E33" i="20"/>
  <c r="E37" i="20"/>
  <c r="E41" i="20"/>
  <c r="E45" i="20"/>
  <c r="B5" i="4" s="1"/>
  <c r="E49" i="20"/>
  <c r="E53" i="20"/>
  <c r="E58" i="20"/>
  <c r="E10" i="20"/>
  <c r="AM42" i="17" s="1"/>
  <c r="AT2" i="17" s="1"/>
  <c r="E14" i="20"/>
  <c r="DC42" i="17" s="1"/>
  <c r="DJ2" i="17" s="1"/>
  <c r="E18" i="20"/>
  <c r="FS42" i="17" s="1"/>
  <c r="FZ2" i="17" s="1"/>
  <c r="E22" i="20"/>
  <c r="J3" i="16" s="1"/>
  <c r="E26" i="20"/>
  <c r="M12" i="16" s="1"/>
  <c r="E30" i="20"/>
  <c r="B22" i="16" s="1"/>
  <c r="E34" i="20"/>
  <c r="B23" i="16" s="1"/>
  <c r="E38" i="20"/>
  <c r="E42" i="20"/>
  <c r="E46" i="20"/>
  <c r="B10" i="4" s="1"/>
  <c r="E50" i="20"/>
  <c r="O10" i="4" s="1"/>
  <c r="E54" i="20"/>
  <c r="E6" i="20"/>
  <c r="B3" i="5" s="1"/>
  <c r="C37" i="16"/>
  <c r="GZ10" i="17" l="1"/>
  <c r="E62" i="5"/>
  <c r="D47" i="4"/>
  <c r="D47" i="8"/>
  <c r="C16" i="4"/>
  <c r="BK15" i="17"/>
  <c r="B17" i="4"/>
  <c r="R17" i="4" s="1"/>
  <c r="BL14" i="17"/>
  <c r="I48" i="17"/>
  <c r="GN48" i="17"/>
  <c r="FF48" i="17"/>
  <c r="DX48" i="17"/>
  <c r="CP48" i="17"/>
  <c r="BH48" i="17"/>
  <c r="Z48" i="17"/>
  <c r="FW48" i="17"/>
  <c r="EO48" i="17"/>
  <c r="DG48" i="17"/>
  <c r="BY48" i="17"/>
  <c r="AQ48" i="17"/>
  <c r="I49" i="17"/>
  <c r="GN49" i="17"/>
  <c r="FF49" i="17"/>
  <c r="DX49" i="17"/>
  <c r="CP49" i="17"/>
  <c r="BH49" i="17"/>
  <c r="Z49" i="17"/>
  <c r="FW49" i="17"/>
  <c r="EO49" i="17"/>
  <c r="DG49" i="17"/>
  <c r="BY49" i="17"/>
  <c r="AQ49" i="17"/>
  <c r="K48" i="17"/>
  <c r="FY48" i="17"/>
  <c r="EQ48" i="17"/>
  <c r="DI48" i="17"/>
  <c r="CA48" i="17"/>
  <c r="AS48" i="17"/>
  <c r="GP48" i="17"/>
  <c r="FH48" i="17"/>
  <c r="DZ48" i="17"/>
  <c r="CR48" i="17"/>
  <c r="BJ48" i="17"/>
  <c r="AB48" i="17"/>
  <c r="K49" i="17"/>
  <c r="FY49" i="17"/>
  <c r="EQ49" i="17"/>
  <c r="DI49" i="17"/>
  <c r="CA49" i="17"/>
  <c r="AS49" i="17"/>
  <c r="GP49" i="17"/>
  <c r="FH49" i="17"/>
  <c r="DZ49" i="17"/>
  <c r="CR49" i="17"/>
  <c r="BJ49" i="17"/>
  <c r="AB49" i="17"/>
  <c r="B61" i="4"/>
  <c r="GZ4" i="17"/>
  <c r="A48" i="17"/>
  <c r="GF48" i="17"/>
  <c r="DP48" i="17"/>
  <c r="AZ48" i="17"/>
  <c r="FO48" i="17"/>
  <c r="CY48" i="17"/>
  <c r="AI48" i="17"/>
  <c r="EX48" i="17"/>
  <c r="CH48" i="17"/>
  <c r="R48" i="17"/>
  <c r="EG48" i="17"/>
  <c r="BQ48" i="17"/>
  <c r="B43" i="17"/>
  <c r="FP43" i="17"/>
  <c r="CZ43" i="17"/>
  <c r="AJ43" i="17"/>
  <c r="EY43" i="17"/>
  <c r="CI43" i="17"/>
  <c r="S43" i="17"/>
  <c r="EH43" i="17"/>
  <c r="BR43" i="17"/>
  <c r="GG43" i="17"/>
  <c r="DQ43" i="17"/>
  <c r="BA43" i="17"/>
  <c r="B60" i="4"/>
  <c r="GZ3" i="17"/>
  <c r="B62" i="4"/>
  <c r="GZ6" i="17"/>
  <c r="GZ5" i="17"/>
  <c r="ET1" i="17"/>
  <c r="CD1" i="17"/>
  <c r="FK1" i="17"/>
  <c r="CU1" i="17"/>
  <c r="AE1" i="17"/>
  <c r="GB1" i="17"/>
  <c r="DL1" i="17"/>
  <c r="AV1" i="17"/>
  <c r="GS1" i="17"/>
  <c r="EC1" i="17"/>
  <c r="BM1" i="17"/>
  <c r="N1" i="17"/>
  <c r="A45" i="17"/>
  <c r="EX45" i="17"/>
  <c r="CH45" i="17"/>
  <c r="R45" i="17"/>
  <c r="EG45" i="17"/>
  <c r="BQ45" i="17"/>
  <c r="GF45" i="17"/>
  <c r="DP45" i="17"/>
  <c r="AZ45" i="17"/>
  <c r="AI45" i="17"/>
  <c r="FO45" i="17"/>
  <c r="CY45" i="17"/>
  <c r="FL1" i="17"/>
  <c r="CV1" i="17"/>
  <c r="AF1" i="17"/>
  <c r="GC1" i="17"/>
  <c r="DM1" i="17"/>
  <c r="AW1" i="17"/>
  <c r="GT1" i="17"/>
  <c r="ED1" i="17"/>
  <c r="BN1" i="17"/>
  <c r="EU1" i="17"/>
  <c r="CE1" i="17"/>
  <c r="B59" i="4"/>
  <c r="GZ2" i="17"/>
  <c r="B46" i="17"/>
  <c r="EH46" i="17"/>
  <c r="BR46" i="17"/>
  <c r="GG46" i="17"/>
  <c r="DQ46" i="17"/>
  <c r="BA46" i="17"/>
  <c r="FP46" i="17"/>
  <c r="CZ46" i="17"/>
  <c r="AJ46" i="17"/>
  <c r="CI46" i="17"/>
  <c r="S46" i="17"/>
  <c r="EY46" i="17"/>
  <c r="A42" i="17"/>
  <c r="GF42" i="17"/>
  <c r="DP42" i="17"/>
  <c r="AZ42" i="17"/>
  <c r="FO42" i="17"/>
  <c r="CY42" i="17"/>
  <c r="AI42" i="17"/>
  <c r="EX42" i="17"/>
  <c r="CH42" i="17"/>
  <c r="R42" i="17"/>
  <c r="EG42" i="17"/>
  <c r="BQ42" i="17"/>
  <c r="GR1" i="17"/>
  <c r="EB1" i="17"/>
  <c r="BL1" i="17"/>
  <c r="ES1" i="17"/>
  <c r="CC1" i="17"/>
  <c r="FJ1" i="17"/>
  <c r="CT1" i="17"/>
  <c r="AD1" i="17"/>
  <c r="GA1" i="17"/>
  <c r="DK1" i="17"/>
  <c r="AU1" i="17"/>
  <c r="GK1" i="17"/>
  <c r="FE1" i="17"/>
  <c r="DU1" i="17"/>
  <c r="CO1" i="17"/>
  <c r="BE1" i="17"/>
  <c r="Y1" i="17"/>
  <c r="FV1" i="17"/>
  <c r="EL1" i="17"/>
  <c r="DF1" i="17"/>
  <c r="BV1" i="17"/>
  <c r="AP1" i="17"/>
  <c r="GM1" i="17"/>
  <c r="FC1" i="17"/>
  <c r="EN1" i="17"/>
  <c r="DD1" i="17"/>
  <c r="DW1" i="17"/>
  <c r="CM1" i="17"/>
  <c r="FT1" i="17"/>
  <c r="BX1" i="17"/>
  <c r="AN1" i="17"/>
  <c r="BG1" i="17"/>
  <c r="W1" i="17"/>
  <c r="FU1" i="17"/>
  <c r="FS1" i="17"/>
  <c r="EM1" i="17"/>
  <c r="DC1" i="17"/>
  <c r="BW1" i="17"/>
  <c r="AM1" i="17"/>
  <c r="GJ1" i="17"/>
  <c r="FD1" i="17"/>
  <c r="DT1" i="17"/>
  <c r="CN1" i="17"/>
  <c r="BD1" i="17"/>
  <c r="X1" i="17"/>
  <c r="BF1" i="17"/>
  <c r="V1" i="17"/>
  <c r="FB1" i="17"/>
  <c r="EK1" i="17"/>
  <c r="AO1" i="17"/>
  <c r="DV1" i="17"/>
  <c r="CL1" i="17"/>
  <c r="GL1" i="17"/>
  <c r="DE1" i="17"/>
  <c r="BU1" i="17"/>
  <c r="J1" i="17"/>
  <c r="GO1" i="17"/>
  <c r="DY1" i="17"/>
  <c r="BI1" i="17"/>
  <c r="EP1" i="17"/>
  <c r="BZ1" i="17"/>
  <c r="FG1" i="17"/>
  <c r="AR1" i="17"/>
  <c r="FX1" i="17"/>
  <c r="AA1" i="17"/>
  <c r="DH1" i="17"/>
  <c r="CQ1" i="17"/>
  <c r="I1" i="17"/>
  <c r="FW1" i="17"/>
  <c r="DG1" i="17"/>
  <c r="AQ1" i="17"/>
  <c r="GN1" i="17"/>
  <c r="DX1" i="17"/>
  <c r="BH1" i="17"/>
  <c r="FF1" i="17"/>
  <c r="CP1" i="17"/>
  <c r="BY1" i="17"/>
  <c r="Z1" i="17"/>
  <c r="EO1" i="17"/>
  <c r="EQ1" i="17"/>
  <c r="CA1" i="17"/>
  <c r="FH1" i="17"/>
  <c r="CR1" i="17"/>
  <c r="AB1" i="17"/>
  <c r="FY1" i="17"/>
  <c r="DZ1" i="17"/>
  <c r="DI1" i="17"/>
  <c r="GP1" i="17"/>
  <c r="BJ1" i="17"/>
  <c r="AS1" i="17"/>
  <c r="O1" i="17"/>
  <c r="FO1" i="17"/>
  <c r="EI1" i="17"/>
  <c r="CY1" i="17"/>
  <c r="BS1" i="17"/>
  <c r="AI1" i="17"/>
  <c r="GF1" i="17"/>
  <c r="EZ1" i="17"/>
  <c r="DP1" i="17"/>
  <c r="CJ1" i="17"/>
  <c r="AZ1" i="17"/>
  <c r="T1" i="17"/>
  <c r="FQ1" i="17"/>
  <c r="GH1" i="17"/>
  <c r="DR1" i="17"/>
  <c r="CH1" i="17"/>
  <c r="DA1" i="17"/>
  <c r="BQ1" i="17"/>
  <c r="EX1" i="17"/>
  <c r="BB1" i="17"/>
  <c r="R1" i="17"/>
  <c r="EG1" i="17"/>
  <c r="AK1" i="17"/>
  <c r="M1" i="17"/>
  <c r="GG1" i="17"/>
  <c r="FA1" i="17"/>
  <c r="DQ1" i="17"/>
  <c r="CK1" i="17"/>
  <c r="BA1" i="17"/>
  <c r="U1" i="17"/>
  <c r="FR1" i="17"/>
  <c r="EH1" i="17"/>
  <c r="DB1" i="17"/>
  <c r="BR1" i="17"/>
  <c r="AL1" i="17"/>
  <c r="GI1" i="17"/>
  <c r="EY1" i="17"/>
  <c r="BT1" i="17"/>
  <c r="AJ1" i="17"/>
  <c r="BC1" i="17"/>
  <c r="S1" i="17"/>
  <c r="EJ1" i="17"/>
  <c r="CZ1" i="17"/>
  <c r="FP1" i="17"/>
  <c r="DS1" i="17"/>
  <c r="CI1" i="17"/>
  <c r="P10" i="4"/>
  <c r="K1" i="17"/>
  <c r="C1" i="17"/>
  <c r="A1" i="17"/>
  <c r="E1" i="17"/>
  <c r="G1" i="17"/>
  <c r="H1" i="17"/>
  <c r="F1" i="17"/>
  <c r="D1" i="17"/>
  <c r="B1" i="17"/>
  <c r="N47" i="5"/>
  <c r="N47" i="10"/>
  <c r="N47" i="1"/>
  <c r="N47" i="2"/>
  <c r="N47" i="6"/>
  <c r="N47" i="11"/>
  <c r="N47" i="3"/>
  <c r="N47" i="8"/>
  <c r="N47" i="12"/>
  <c r="N47" i="4"/>
  <c r="N47" i="9"/>
  <c r="N47" i="13"/>
  <c r="G13" i="16"/>
  <c r="N46" i="4"/>
  <c r="N46" i="9"/>
  <c r="N46" i="13"/>
  <c r="N46" i="5"/>
  <c r="N46" i="10"/>
  <c r="N46" i="1"/>
  <c r="N46" i="2"/>
  <c r="N46" i="6"/>
  <c r="N46" i="11"/>
  <c r="N46" i="3"/>
  <c r="N46" i="8"/>
  <c r="N46" i="12"/>
  <c r="D48" i="1"/>
  <c r="D48" i="13"/>
  <c r="D48" i="11"/>
  <c r="D48" i="6"/>
  <c r="D48" i="2"/>
  <c r="D48" i="8"/>
  <c r="D48" i="12"/>
  <c r="D48" i="10"/>
  <c r="D48" i="5"/>
  <c r="D48" i="3"/>
  <c r="D48" i="9"/>
  <c r="D48" i="4"/>
  <c r="N48" i="4"/>
  <c r="B9" i="16"/>
  <c r="M10" i="4"/>
  <c r="M5" i="4"/>
  <c r="E10" i="4"/>
  <c r="G10" i="4"/>
  <c r="I10" i="4"/>
  <c r="K10" i="4"/>
  <c r="C32" i="16"/>
  <c r="B58" i="4"/>
  <c r="F62" i="4"/>
  <c r="D10" i="4"/>
  <c r="F10" i="4"/>
  <c r="H10" i="4"/>
  <c r="J10" i="4"/>
  <c r="B65" i="6"/>
  <c r="B65" i="4"/>
  <c r="C24" i="16"/>
  <c r="B16" i="16"/>
  <c r="F62" i="13"/>
  <c r="F62" i="12"/>
  <c r="E62" i="11"/>
  <c r="F62" i="10"/>
  <c r="F62" i="9"/>
  <c r="F62" i="8"/>
  <c r="F62" i="6"/>
  <c r="F62" i="3"/>
  <c r="F62" i="2"/>
  <c r="C38" i="16"/>
  <c r="F62" i="1"/>
  <c r="E13" i="16"/>
  <c r="E16" i="16"/>
  <c r="E11" i="16"/>
  <c r="B67" i="1"/>
  <c r="B67" i="6"/>
  <c r="B67" i="12"/>
  <c r="B67" i="10"/>
  <c r="B67" i="8"/>
  <c r="B67" i="5"/>
  <c r="B67" i="3"/>
  <c r="B67" i="13"/>
  <c r="B67" i="11"/>
  <c r="B67" i="9"/>
  <c r="B67" i="2"/>
  <c r="J59" i="2"/>
  <c r="J59" i="1"/>
  <c r="J61" i="2"/>
  <c r="J61" i="1"/>
  <c r="J56" i="2"/>
  <c r="J56" i="1"/>
  <c r="J62" i="2"/>
  <c r="J62" i="1"/>
  <c r="J58" i="2"/>
  <c r="J58" i="1"/>
  <c r="E19" i="16"/>
  <c r="P3" i="2" s="1"/>
  <c r="L19" i="16"/>
  <c r="P3" i="10" s="1"/>
  <c r="G19" i="16"/>
  <c r="P3" i="4" s="1"/>
  <c r="N19" i="16"/>
  <c r="P3" i="12" s="1"/>
  <c r="H19" i="16"/>
  <c r="P3" i="5" s="1"/>
  <c r="J19" i="16"/>
  <c r="P3" i="8" s="1"/>
  <c r="M19" i="16"/>
  <c r="P3" i="11" s="1"/>
  <c r="D19" i="16"/>
  <c r="P3" i="1" s="1"/>
  <c r="O19" i="16"/>
  <c r="P3" i="13" s="1"/>
  <c r="F19" i="16"/>
  <c r="P3" i="3" s="1"/>
  <c r="I19" i="16"/>
  <c r="P3" i="6" s="1"/>
  <c r="K19" i="16"/>
  <c r="P3" i="9" s="1"/>
  <c r="B65" i="10"/>
  <c r="B65" i="11"/>
  <c r="B65" i="8"/>
  <c r="B65" i="9"/>
  <c r="B65" i="5"/>
  <c r="B65" i="3"/>
  <c r="B65" i="13"/>
  <c r="B65" i="1"/>
  <c r="C34" i="16"/>
  <c r="B60" i="11"/>
  <c r="B60" i="6"/>
  <c r="B60" i="1"/>
  <c r="B60" i="10"/>
  <c r="B60" i="5"/>
  <c r="B60" i="2"/>
  <c r="B60" i="13"/>
  <c r="B60" i="9"/>
  <c r="B60" i="12"/>
  <c r="B60" i="8"/>
  <c r="B60" i="3"/>
  <c r="B58" i="13"/>
  <c r="B58" i="9"/>
  <c r="B58" i="12"/>
  <c r="B58" i="8"/>
  <c r="B58" i="3"/>
  <c r="B58" i="1"/>
  <c r="B58" i="11"/>
  <c r="B58" i="6"/>
  <c r="B58" i="2"/>
  <c r="B58" i="10"/>
  <c r="B58" i="5"/>
  <c r="C36" i="16"/>
  <c r="B62" i="13"/>
  <c r="B62" i="9"/>
  <c r="B62" i="12"/>
  <c r="B62" i="8"/>
  <c r="B62" i="3"/>
  <c r="B62" i="11"/>
  <c r="B62" i="6"/>
  <c r="B62" i="1"/>
  <c r="B62" i="10"/>
  <c r="B62" i="5"/>
  <c r="B62" i="2"/>
  <c r="C33" i="16"/>
  <c r="B59" i="12"/>
  <c r="B59" i="8"/>
  <c r="B59" i="3"/>
  <c r="B59" i="11"/>
  <c r="B59" i="6"/>
  <c r="B59" i="1"/>
  <c r="B59" i="10"/>
  <c r="B59" i="5"/>
  <c r="B59" i="2"/>
  <c r="B59" i="13"/>
  <c r="B59" i="9"/>
  <c r="C35" i="16"/>
  <c r="B61" i="10"/>
  <c r="B61" i="5"/>
  <c r="B61" i="2"/>
  <c r="B61" i="13"/>
  <c r="B61" i="9"/>
  <c r="B61" i="12"/>
  <c r="B61" i="8"/>
  <c r="B61" i="3"/>
  <c r="B61" i="11"/>
  <c r="B61" i="6"/>
  <c r="B61" i="1"/>
  <c r="B65" i="12"/>
  <c r="B65" i="2"/>
  <c r="N48" i="1"/>
  <c r="N48" i="2"/>
  <c r="N48" i="6"/>
  <c r="N48" i="9"/>
  <c r="N48" i="11"/>
  <c r="N48" i="13"/>
  <c r="N48" i="5"/>
  <c r="N48" i="8"/>
  <c r="N48" i="10"/>
  <c r="N48" i="12"/>
  <c r="N48" i="3"/>
  <c r="D47" i="1"/>
  <c r="D47" i="6"/>
  <c r="D47" i="9"/>
  <c r="D47" i="11"/>
  <c r="D47" i="13"/>
  <c r="D47" i="5"/>
  <c r="D47" i="10"/>
  <c r="D47" i="12"/>
  <c r="D47" i="3"/>
  <c r="D47" i="2"/>
  <c r="J62" i="6"/>
  <c r="J62" i="9"/>
  <c r="J62" i="11"/>
  <c r="J62" i="13"/>
  <c r="J62" i="5"/>
  <c r="J62" i="8"/>
  <c r="J62" i="10"/>
  <c r="J62" i="12"/>
  <c r="J62" i="3"/>
  <c r="D46" i="1"/>
  <c r="D46" i="2"/>
  <c r="D46" i="6"/>
  <c r="D46" i="9"/>
  <c r="D46" i="11"/>
  <c r="D46" i="13"/>
  <c r="D46" i="5"/>
  <c r="D46" i="8"/>
  <c r="D46" i="10"/>
  <c r="D46" i="12"/>
  <c r="D46" i="3"/>
  <c r="N49" i="1"/>
  <c r="N49" i="5"/>
  <c r="N49" i="8"/>
  <c r="N49" i="10"/>
  <c r="N49" i="12"/>
  <c r="N49" i="3"/>
  <c r="N49" i="6"/>
  <c r="N49" i="9"/>
  <c r="N49" i="11"/>
  <c r="N49" i="13"/>
  <c r="N49" i="2"/>
  <c r="B53" i="1"/>
  <c r="B53" i="5"/>
  <c r="B53" i="8"/>
  <c r="B53" i="10"/>
  <c r="B53" i="12"/>
  <c r="B53" i="3"/>
  <c r="B53" i="2"/>
  <c r="B53" i="6"/>
  <c r="B53" i="9"/>
  <c r="B53" i="11"/>
  <c r="B53" i="13"/>
  <c r="J61" i="5"/>
  <c r="J61" i="8"/>
  <c r="J61" i="10"/>
  <c r="J61" i="12"/>
  <c r="J61" i="3"/>
  <c r="J61" i="6"/>
  <c r="J61" i="9"/>
  <c r="J61" i="11"/>
  <c r="J61" i="13"/>
  <c r="F61" i="1"/>
  <c r="F61" i="6"/>
  <c r="F61" i="9"/>
  <c r="E61" i="11"/>
  <c r="F61" i="13"/>
  <c r="F61" i="2"/>
  <c r="E61" i="5"/>
  <c r="F61" i="8"/>
  <c r="F61" i="10"/>
  <c r="F61" i="12"/>
  <c r="F61" i="3"/>
  <c r="J58" i="6"/>
  <c r="J58" i="9"/>
  <c r="J58" i="11"/>
  <c r="J58" i="13"/>
  <c r="J58" i="5"/>
  <c r="J58" i="8"/>
  <c r="J58" i="10"/>
  <c r="J58" i="12"/>
  <c r="J58" i="3"/>
  <c r="L53" i="1"/>
  <c r="L53" i="6"/>
  <c r="L53" i="9"/>
  <c r="L53" i="11"/>
  <c r="L53" i="13"/>
  <c r="L53" i="2"/>
  <c r="L53" i="5"/>
  <c r="L53" i="8"/>
  <c r="L53" i="10"/>
  <c r="L53" i="12"/>
  <c r="L53" i="3"/>
  <c r="D53" i="1"/>
  <c r="D53" i="2"/>
  <c r="D53" i="6"/>
  <c r="D53" i="9"/>
  <c r="D53" i="11"/>
  <c r="D53" i="13"/>
  <c r="D53" i="5"/>
  <c r="D53" i="8"/>
  <c r="D53" i="10"/>
  <c r="D53" i="12"/>
  <c r="D53" i="3"/>
  <c r="J59" i="5"/>
  <c r="J59" i="8"/>
  <c r="J59" i="10"/>
  <c r="J59" i="12"/>
  <c r="J59" i="3"/>
  <c r="J59" i="6"/>
  <c r="J59" i="9"/>
  <c r="J59" i="11"/>
  <c r="J59" i="13"/>
  <c r="J56" i="5"/>
  <c r="J56" i="8"/>
  <c r="J56" i="10"/>
  <c r="J56" i="12"/>
  <c r="J56" i="3"/>
  <c r="J56" i="6"/>
  <c r="J56" i="9"/>
  <c r="J56" i="11"/>
  <c r="J56" i="13"/>
  <c r="B5" i="1"/>
  <c r="B5" i="6"/>
  <c r="B5" i="9"/>
  <c r="B5" i="3"/>
  <c r="B5" i="5"/>
  <c r="B5" i="2"/>
  <c r="B5" i="12"/>
  <c r="B5" i="13"/>
  <c r="B5" i="8"/>
  <c r="B5" i="10"/>
  <c r="B5" i="11"/>
  <c r="C10" i="1"/>
  <c r="C10" i="3"/>
  <c r="C10" i="5"/>
  <c r="C10" i="8"/>
  <c r="C10" i="13"/>
  <c r="C10" i="2"/>
  <c r="C10" i="9"/>
  <c r="C10" i="11"/>
  <c r="C10" i="12"/>
  <c r="C10" i="10"/>
  <c r="C10" i="6"/>
  <c r="B7" i="1"/>
  <c r="B7" i="6"/>
  <c r="B7" i="9"/>
  <c r="B7" i="11"/>
  <c r="B7" i="13"/>
  <c r="B7" i="8"/>
  <c r="B7" i="10"/>
  <c r="B7" i="3"/>
  <c r="B7" i="5"/>
  <c r="B7" i="12"/>
  <c r="B7" i="2"/>
  <c r="B3" i="1"/>
  <c r="B3" i="4"/>
  <c r="B3" i="6"/>
  <c r="B3" i="9"/>
  <c r="B3" i="11"/>
  <c r="B3" i="13"/>
  <c r="B3" i="2"/>
  <c r="B3" i="12"/>
  <c r="B3" i="3"/>
  <c r="B3" i="8"/>
  <c r="B3" i="10"/>
  <c r="L10" i="1"/>
  <c r="L10" i="6"/>
  <c r="L10" i="9"/>
  <c r="L10" i="11"/>
  <c r="L10" i="13"/>
  <c r="L10" i="10"/>
  <c r="L10" i="3"/>
  <c r="L10" i="2"/>
  <c r="L10" i="5"/>
  <c r="L10" i="8"/>
  <c r="L10" i="12"/>
  <c r="N10" i="1"/>
  <c r="N10" i="3"/>
  <c r="N10" i="5"/>
  <c r="N10" i="8"/>
  <c r="N10" i="10"/>
  <c r="N10" i="12"/>
  <c r="N10" i="2"/>
  <c r="N10" i="9"/>
  <c r="N10" i="13"/>
  <c r="N10" i="11"/>
  <c r="N10" i="6"/>
  <c r="O10" i="1"/>
  <c r="O10" i="3"/>
  <c r="O10" i="5"/>
  <c r="O10" i="8"/>
  <c r="O10" i="10"/>
  <c r="O10" i="11"/>
  <c r="O10" i="12"/>
  <c r="O10" i="6"/>
  <c r="O10" i="2"/>
  <c r="O10" i="13"/>
  <c r="O10" i="9"/>
  <c r="M3" i="1"/>
  <c r="M3" i="3"/>
  <c r="M3" i="5"/>
  <c r="M3" i="8"/>
  <c r="M3" i="10"/>
  <c r="M3" i="12"/>
  <c r="M3" i="2"/>
  <c r="M3" i="11"/>
  <c r="M3" i="6"/>
  <c r="M3" i="9"/>
  <c r="M3" i="13"/>
  <c r="J10" i="3"/>
  <c r="F10" i="3"/>
  <c r="J10" i="5"/>
  <c r="F10" i="5"/>
  <c r="H10" i="6"/>
  <c r="D10" i="6"/>
  <c r="J10" i="8"/>
  <c r="F10" i="8"/>
  <c r="H10" i="9"/>
  <c r="D10" i="9"/>
  <c r="J10" i="10"/>
  <c r="F10" i="10"/>
  <c r="H10" i="11"/>
  <c r="D10" i="11"/>
  <c r="J10" i="12"/>
  <c r="F10" i="12"/>
  <c r="H10" i="13"/>
  <c r="D10" i="13"/>
  <c r="J10" i="2"/>
  <c r="F10" i="2"/>
  <c r="D10" i="5"/>
  <c r="J10" i="6"/>
  <c r="H10" i="8"/>
  <c r="F10" i="9"/>
  <c r="J10" i="11"/>
  <c r="D10" i="12"/>
  <c r="H10" i="2"/>
  <c r="D10" i="10"/>
  <c r="H10" i="12"/>
  <c r="H10" i="3"/>
  <c r="F10" i="6"/>
  <c r="D10" i="8"/>
  <c r="J10" i="9"/>
  <c r="H10" i="10"/>
  <c r="D10" i="3"/>
  <c r="H10" i="5"/>
  <c r="J10" i="13"/>
  <c r="F10" i="11"/>
  <c r="F10" i="13"/>
  <c r="D10" i="2"/>
  <c r="B10" i="1"/>
  <c r="B10" i="3"/>
  <c r="B10" i="5"/>
  <c r="B10" i="8"/>
  <c r="B10" i="10"/>
  <c r="B10" i="12"/>
  <c r="B10" i="2"/>
  <c r="B10" i="6"/>
  <c r="B10" i="13"/>
  <c r="B10" i="9"/>
  <c r="B10" i="11"/>
  <c r="M10" i="6"/>
  <c r="M10" i="9"/>
  <c r="M5" i="3"/>
  <c r="M5" i="5"/>
  <c r="M5" i="8"/>
  <c r="M5" i="10"/>
  <c r="M5" i="12"/>
  <c r="M5" i="2"/>
  <c r="M10" i="3"/>
  <c r="M10" i="5"/>
  <c r="M5" i="13"/>
  <c r="M10" i="2"/>
  <c r="M10" i="8"/>
  <c r="M5" i="9"/>
  <c r="M5" i="11"/>
  <c r="M10" i="12"/>
  <c r="M10" i="13"/>
  <c r="M10" i="10"/>
  <c r="M10" i="11"/>
  <c r="M5" i="6"/>
  <c r="K10" i="3"/>
  <c r="G10" i="3"/>
  <c r="K10" i="5"/>
  <c r="G10" i="5"/>
  <c r="I10" i="6"/>
  <c r="E10" i="6"/>
  <c r="K10" i="8"/>
  <c r="G10" i="8"/>
  <c r="I10" i="9"/>
  <c r="E10" i="9"/>
  <c r="K10" i="10"/>
  <c r="I10" i="3"/>
  <c r="E10" i="3"/>
  <c r="I10" i="5"/>
  <c r="E10" i="5"/>
  <c r="E10" i="10"/>
  <c r="E10" i="11"/>
  <c r="I10" i="12"/>
  <c r="I10" i="13"/>
  <c r="G10" i="6"/>
  <c r="E10" i="8"/>
  <c r="K10" i="9"/>
  <c r="I10" i="10"/>
  <c r="I10" i="11"/>
  <c r="G10" i="13"/>
  <c r="G10" i="2"/>
  <c r="G10" i="9"/>
  <c r="K10" i="11"/>
  <c r="K10" i="12"/>
  <c r="E10" i="2"/>
  <c r="K10" i="6"/>
  <c r="I10" i="8"/>
  <c r="E10" i="12"/>
  <c r="E10" i="13"/>
  <c r="K10" i="2"/>
  <c r="G10" i="11"/>
  <c r="G10" i="12"/>
  <c r="G10" i="10"/>
  <c r="K10" i="13"/>
  <c r="I10" i="2"/>
  <c r="P10" i="1"/>
  <c r="P10" i="6"/>
  <c r="P10" i="9"/>
  <c r="P10" i="11"/>
  <c r="P10" i="13"/>
  <c r="P10" i="3"/>
  <c r="P10" i="8"/>
  <c r="P10" i="5"/>
  <c r="P10" i="10"/>
  <c r="P10" i="2"/>
  <c r="P10" i="12"/>
  <c r="M5" i="1"/>
  <c r="M10" i="1"/>
  <c r="M3" i="16"/>
  <c r="J10" i="1"/>
  <c r="F10" i="1"/>
  <c r="D10" i="1"/>
  <c r="H10" i="1"/>
  <c r="O3" i="16"/>
  <c r="K10" i="1"/>
  <c r="G10" i="1"/>
  <c r="I10" i="1"/>
  <c r="E10" i="1"/>
  <c r="B5" i="16"/>
  <c r="B3" i="16"/>
  <c r="C17" i="4" l="1"/>
  <c r="BK16" i="17"/>
  <c r="B18" i="4"/>
  <c r="R18" i="4" s="1"/>
  <c r="BL15" i="17"/>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12" i="13"/>
  <c r="GG10" i="17"/>
  <c r="GF10" i="17" s="1"/>
  <c r="GI10" i="17"/>
  <c r="GH10" i="17" s="1"/>
  <c r="GK10" i="17"/>
  <c r="GJ10" i="17" s="1"/>
  <c r="GM10" i="17"/>
  <c r="GL10" i="17" s="1"/>
  <c r="GG11" i="17"/>
  <c r="GF11" i="17" s="1"/>
  <c r="GI11" i="17"/>
  <c r="GH11" i="17" s="1"/>
  <c r="GK11" i="17"/>
  <c r="GJ11" i="17" s="1"/>
  <c r="GM11" i="17"/>
  <c r="GL11" i="17" s="1"/>
  <c r="GG12" i="17"/>
  <c r="GF12" i="17" s="1"/>
  <c r="GI12" i="17"/>
  <c r="GH12" i="17" s="1"/>
  <c r="GK12" i="17"/>
  <c r="GJ12" i="17" s="1"/>
  <c r="GM12" i="17"/>
  <c r="GL12" i="17" s="1"/>
  <c r="GG13" i="17"/>
  <c r="GF13" i="17" s="1"/>
  <c r="GI13" i="17"/>
  <c r="GH13" i="17" s="1"/>
  <c r="GK13" i="17"/>
  <c r="GJ13" i="17" s="1"/>
  <c r="GM13" i="17"/>
  <c r="GL13" i="17" s="1"/>
  <c r="GG14" i="17"/>
  <c r="GF14" i="17" s="1"/>
  <c r="GI14" i="17"/>
  <c r="GH14" i="17" s="1"/>
  <c r="GK14" i="17"/>
  <c r="GJ14" i="17" s="1"/>
  <c r="GM14" i="17"/>
  <c r="GL14" i="17" s="1"/>
  <c r="GG15" i="17"/>
  <c r="GF15" i="17" s="1"/>
  <c r="GI15" i="17"/>
  <c r="GH15" i="17" s="1"/>
  <c r="GK15" i="17"/>
  <c r="GJ15" i="17" s="1"/>
  <c r="GM15" i="17"/>
  <c r="GL15" i="17" s="1"/>
  <c r="GG16" i="17"/>
  <c r="GF16" i="17" s="1"/>
  <c r="GI16" i="17"/>
  <c r="GH16" i="17" s="1"/>
  <c r="GK16" i="17"/>
  <c r="GJ16" i="17" s="1"/>
  <c r="GM16" i="17"/>
  <c r="GL16" i="17" s="1"/>
  <c r="GG17" i="17"/>
  <c r="GF17" i="17" s="1"/>
  <c r="GI17" i="17"/>
  <c r="GH17" i="17" s="1"/>
  <c r="GK17" i="17"/>
  <c r="GJ17" i="17" s="1"/>
  <c r="GM17" i="17"/>
  <c r="GL17" i="17" s="1"/>
  <c r="GG18" i="17"/>
  <c r="GF18" i="17" s="1"/>
  <c r="GI18" i="17"/>
  <c r="GH18" i="17" s="1"/>
  <c r="GK18" i="17"/>
  <c r="GJ18" i="17" s="1"/>
  <c r="GM18" i="17"/>
  <c r="GL18" i="17" s="1"/>
  <c r="GG19" i="17"/>
  <c r="GF19" i="17" s="1"/>
  <c r="GI19" i="17"/>
  <c r="GH19" i="17" s="1"/>
  <c r="GK19" i="17"/>
  <c r="GJ19" i="17" s="1"/>
  <c r="GM19" i="17"/>
  <c r="GL19" i="17" s="1"/>
  <c r="GG20" i="17"/>
  <c r="GF20" i="17" s="1"/>
  <c r="GI20" i="17"/>
  <c r="GH20" i="17" s="1"/>
  <c r="GK20" i="17"/>
  <c r="GJ20" i="17" s="1"/>
  <c r="GM20" i="17"/>
  <c r="GL20" i="17" s="1"/>
  <c r="GG21" i="17"/>
  <c r="GF21" i="17" s="1"/>
  <c r="GI21" i="17"/>
  <c r="GH21" i="17" s="1"/>
  <c r="GK21" i="17"/>
  <c r="GJ21" i="17" s="1"/>
  <c r="GM21" i="17"/>
  <c r="GL21" i="17" s="1"/>
  <c r="GG22" i="17"/>
  <c r="GF22" i="17" s="1"/>
  <c r="GI22" i="17"/>
  <c r="GH22" i="17" s="1"/>
  <c r="GK22" i="17"/>
  <c r="GJ22" i="17" s="1"/>
  <c r="GM22" i="17"/>
  <c r="GL22" i="17" s="1"/>
  <c r="GG23" i="17"/>
  <c r="GF23" i="17" s="1"/>
  <c r="GI23" i="17"/>
  <c r="GH23" i="17" s="1"/>
  <c r="GK23" i="17"/>
  <c r="GJ23" i="17" s="1"/>
  <c r="GM23" i="17"/>
  <c r="GL23" i="17" s="1"/>
  <c r="GG24" i="17"/>
  <c r="GF24" i="17" s="1"/>
  <c r="GI24" i="17"/>
  <c r="GH24" i="17" s="1"/>
  <c r="GK24" i="17"/>
  <c r="GJ24" i="17" s="1"/>
  <c r="GM24" i="17"/>
  <c r="GL24" i="17" s="1"/>
  <c r="GG25" i="17"/>
  <c r="GF25" i="17" s="1"/>
  <c r="GI25" i="17"/>
  <c r="GH25" i="17" s="1"/>
  <c r="GK25" i="17"/>
  <c r="GJ25" i="17" s="1"/>
  <c r="GM25" i="17"/>
  <c r="GL25" i="17" s="1"/>
  <c r="GG26" i="17"/>
  <c r="GF26" i="17" s="1"/>
  <c r="GI26" i="17"/>
  <c r="GH26" i="17" s="1"/>
  <c r="GK26" i="17"/>
  <c r="GJ26" i="17" s="1"/>
  <c r="GM26" i="17"/>
  <c r="GL26" i="17" s="1"/>
  <c r="GG27" i="17"/>
  <c r="GF27" i="17" s="1"/>
  <c r="GI27" i="17"/>
  <c r="GH27" i="17" s="1"/>
  <c r="GK27" i="17"/>
  <c r="GJ27" i="17" s="1"/>
  <c r="GM27" i="17"/>
  <c r="GL27" i="17" s="1"/>
  <c r="GG28" i="17"/>
  <c r="GF28" i="17" s="1"/>
  <c r="GI28" i="17"/>
  <c r="GH28" i="17" s="1"/>
  <c r="GK28" i="17"/>
  <c r="GJ28" i="17" s="1"/>
  <c r="GM28" i="17"/>
  <c r="GL28" i="17" s="1"/>
  <c r="GG29" i="17"/>
  <c r="GF29" i="17" s="1"/>
  <c r="GI29" i="17"/>
  <c r="GH29" i="17" s="1"/>
  <c r="GK29" i="17"/>
  <c r="GJ29" i="17" s="1"/>
  <c r="GM29" i="17"/>
  <c r="GL29" i="17" s="1"/>
  <c r="GG30" i="17"/>
  <c r="GF30" i="17" s="1"/>
  <c r="GI30" i="17"/>
  <c r="GH30" i="17" s="1"/>
  <c r="GK30" i="17"/>
  <c r="GJ30" i="17" s="1"/>
  <c r="GM30" i="17"/>
  <c r="GL30" i="17" s="1"/>
  <c r="GG31" i="17"/>
  <c r="GF31" i="17" s="1"/>
  <c r="GI31" i="17"/>
  <c r="GH31" i="17" s="1"/>
  <c r="GK31" i="17"/>
  <c r="GJ31" i="17" s="1"/>
  <c r="GM31" i="17"/>
  <c r="GL31" i="17" s="1"/>
  <c r="GG32" i="17"/>
  <c r="GF32" i="17" s="1"/>
  <c r="GI32" i="17"/>
  <c r="GH32" i="17" s="1"/>
  <c r="GK32" i="17"/>
  <c r="GJ32" i="17" s="1"/>
  <c r="GM32" i="17"/>
  <c r="GL32" i="17" s="1"/>
  <c r="GG33" i="17"/>
  <c r="GF33" i="17" s="1"/>
  <c r="GI33" i="17"/>
  <c r="GH33" i="17" s="1"/>
  <c r="GK33" i="17"/>
  <c r="GJ33" i="17" s="1"/>
  <c r="GM33" i="17"/>
  <c r="GL33" i="17" s="1"/>
  <c r="GG34" i="17"/>
  <c r="GF34" i="17" s="1"/>
  <c r="GI34" i="17"/>
  <c r="GH34" i="17" s="1"/>
  <c r="GK34" i="17"/>
  <c r="GJ34" i="17" s="1"/>
  <c r="GM34" i="17"/>
  <c r="GL34" i="17" s="1"/>
  <c r="GG35" i="17"/>
  <c r="GF35" i="17" s="1"/>
  <c r="GI35" i="17"/>
  <c r="GH35" i="17" s="1"/>
  <c r="GK35" i="17"/>
  <c r="GJ35" i="17" s="1"/>
  <c r="GM35" i="17"/>
  <c r="GL35" i="17" s="1"/>
  <c r="GG36" i="17"/>
  <c r="GF36" i="17" s="1"/>
  <c r="GI36" i="17"/>
  <c r="GH36" i="17" s="1"/>
  <c r="GK36" i="17"/>
  <c r="GJ36" i="17" s="1"/>
  <c r="GM36" i="17"/>
  <c r="GL36" i="17" s="1"/>
  <c r="GG37" i="17"/>
  <c r="GF37" i="17" s="1"/>
  <c r="GI37" i="17"/>
  <c r="GH37" i="17" s="1"/>
  <c r="GK37" i="17"/>
  <c r="GJ37" i="17" s="1"/>
  <c r="GM37" i="17"/>
  <c r="GL37" i="17" s="1"/>
  <c r="GG38" i="17"/>
  <c r="GF38" i="17" s="1"/>
  <c r="GI38" i="17"/>
  <c r="GH38" i="17" s="1"/>
  <c r="GK38" i="17"/>
  <c r="GJ38" i="17" s="1"/>
  <c r="GM38" i="17"/>
  <c r="GL38" i="17" s="1"/>
  <c r="GG39" i="17"/>
  <c r="GF39" i="17" s="1"/>
  <c r="GI39" i="17"/>
  <c r="GH39" i="17" s="1"/>
  <c r="GK39" i="17"/>
  <c r="GJ39" i="17" s="1"/>
  <c r="GM39" i="17"/>
  <c r="GL39" i="17" s="1"/>
  <c r="FP10" i="17"/>
  <c r="FO10" i="17" s="1"/>
  <c r="FR10" i="17"/>
  <c r="FQ10" i="17" s="1"/>
  <c r="FT10" i="17"/>
  <c r="FS10" i="17" s="1"/>
  <c r="FV10" i="17"/>
  <c r="FU10" i="17" s="1"/>
  <c r="FP11" i="17"/>
  <c r="FO11" i="17" s="1"/>
  <c r="FR11" i="17"/>
  <c r="FQ11" i="17" s="1"/>
  <c r="FT11" i="17"/>
  <c r="FS11" i="17" s="1"/>
  <c r="FV11" i="17"/>
  <c r="FU11" i="17" s="1"/>
  <c r="FP12" i="17"/>
  <c r="FO12" i="17" s="1"/>
  <c r="FR12" i="17"/>
  <c r="FQ12" i="17" s="1"/>
  <c r="FT12" i="17"/>
  <c r="FS12" i="17" s="1"/>
  <c r="FV12" i="17"/>
  <c r="FU12" i="17" s="1"/>
  <c r="FP13" i="17"/>
  <c r="FO13" i="17" s="1"/>
  <c r="FR13" i="17"/>
  <c r="FQ13" i="17" s="1"/>
  <c r="FT13" i="17"/>
  <c r="FS13" i="17" s="1"/>
  <c r="FV13" i="17"/>
  <c r="FU13" i="17" s="1"/>
  <c r="FP14" i="17"/>
  <c r="FO14" i="17" s="1"/>
  <c r="FR14" i="17"/>
  <c r="FQ14" i="17" s="1"/>
  <c r="FT14" i="17"/>
  <c r="FS14" i="17" s="1"/>
  <c r="FV14" i="17"/>
  <c r="FU14" i="17" s="1"/>
  <c r="FP15" i="17"/>
  <c r="FO15" i="17" s="1"/>
  <c r="FR15" i="17"/>
  <c r="FQ15" i="17" s="1"/>
  <c r="FT15" i="17"/>
  <c r="FS15" i="17" s="1"/>
  <c r="FV15" i="17"/>
  <c r="FU15" i="17" s="1"/>
  <c r="FP16" i="17"/>
  <c r="FO16" i="17" s="1"/>
  <c r="FR16" i="17"/>
  <c r="FQ16" i="17" s="1"/>
  <c r="FT16" i="17"/>
  <c r="FS16" i="17" s="1"/>
  <c r="FV16" i="17"/>
  <c r="FU16" i="17" s="1"/>
  <c r="FP17" i="17"/>
  <c r="FO17" i="17" s="1"/>
  <c r="FR17" i="17"/>
  <c r="FQ17" i="17" s="1"/>
  <c r="FT17" i="17"/>
  <c r="FS17" i="17" s="1"/>
  <c r="FV17" i="17"/>
  <c r="FU17" i="17" s="1"/>
  <c r="FP18" i="17"/>
  <c r="FO18" i="17" s="1"/>
  <c r="FR18" i="17"/>
  <c r="FQ18" i="17" s="1"/>
  <c r="FT18" i="17"/>
  <c r="FS18" i="17" s="1"/>
  <c r="FV18" i="17"/>
  <c r="FU18" i="17" s="1"/>
  <c r="FP19" i="17"/>
  <c r="FO19" i="17" s="1"/>
  <c r="FR19" i="17"/>
  <c r="FQ19" i="17" s="1"/>
  <c r="FT19" i="17"/>
  <c r="FS19" i="17" s="1"/>
  <c r="FV19" i="17"/>
  <c r="FU19" i="17" s="1"/>
  <c r="FP20" i="17"/>
  <c r="FO20" i="17" s="1"/>
  <c r="FR20" i="17"/>
  <c r="FQ20" i="17" s="1"/>
  <c r="FT20" i="17"/>
  <c r="FS20" i="17" s="1"/>
  <c r="FV20" i="17"/>
  <c r="FU20" i="17" s="1"/>
  <c r="FP21" i="17"/>
  <c r="FO21" i="17" s="1"/>
  <c r="FR21" i="17"/>
  <c r="FQ21" i="17" s="1"/>
  <c r="FT21" i="17"/>
  <c r="FS21" i="17" s="1"/>
  <c r="FV21" i="17"/>
  <c r="FU21" i="17" s="1"/>
  <c r="FP22" i="17"/>
  <c r="FO22" i="17" s="1"/>
  <c r="FR22" i="17"/>
  <c r="FQ22" i="17" s="1"/>
  <c r="FT22" i="17"/>
  <c r="FS22" i="17" s="1"/>
  <c r="FV22" i="17"/>
  <c r="FU22" i="17" s="1"/>
  <c r="FP23" i="17"/>
  <c r="FO23" i="17" s="1"/>
  <c r="FR23" i="17"/>
  <c r="FQ23" i="17" s="1"/>
  <c r="FT23" i="17"/>
  <c r="FS23" i="17" s="1"/>
  <c r="FV23" i="17"/>
  <c r="FU23" i="17" s="1"/>
  <c r="FP24" i="17"/>
  <c r="FO24" i="17" s="1"/>
  <c r="FR24" i="17"/>
  <c r="FQ24" i="17" s="1"/>
  <c r="FT24" i="17"/>
  <c r="FS24" i="17" s="1"/>
  <c r="FV24" i="17"/>
  <c r="FU24" i="17" s="1"/>
  <c r="FP25" i="17"/>
  <c r="FO25" i="17" s="1"/>
  <c r="FR25" i="17"/>
  <c r="FQ25" i="17" s="1"/>
  <c r="FT25" i="17"/>
  <c r="FS25" i="17" s="1"/>
  <c r="FV25" i="17"/>
  <c r="FU25" i="17" s="1"/>
  <c r="FP26" i="17"/>
  <c r="FO26" i="17" s="1"/>
  <c r="FR26" i="17"/>
  <c r="FQ26" i="17" s="1"/>
  <c r="FT26" i="17"/>
  <c r="FS26" i="17" s="1"/>
  <c r="FV26" i="17"/>
  <c r="FU26" i="17" s="1"/>
  <c r="FP27" i="17"/>
  <c r="FO27" i="17" s="1"/>
  <c r="FR27" i="17"/>
  <c r="FQ27" i="17" s="1"/>
  <c r="FT27" i="17"/>
  <c r="FS27" i="17" s="1"/>
  <c r="FV27" i="17"/>
  <c r="FU27" i="17" s="1"/>
  <c r="FP28" i="17"/>
  <c r="FO28" i="17" s="1"/>
  <c r="FR28" i="17"/>
  <c r="FQ28" i="17" s="1"/>
  <c r="FT28" i="17"/>
  <c r="FS28" i="17" s="1"/>
  <c r="FV28" i="17"/>
  <c r="FU28" i="17" s="1"/>
  <c r="FP29" i="17"/>
  <c r="FO29" i="17" s="1"/>
  <c r="FR29" i="17"/>
  <c r="FQ29" i="17" s="1"/>
  <c r="FT29" i="17"/>
  <c r="FS29" i="17" s="1"/>
  <c r="FV29" i="17"/>
  <c r="FU29" i="17" s="1"/>
  <c r="FP30" i="17"/>
  <c r="FO30" i="17" s="1"/>
  <c r="FR30" i="17"/>
  <c r="FQ30" i="17" s="1"/>
  <c r="FT30" i="17"/>
  <c r="FS30" i="17" s="1"/>
  <c r="FV30" i="17"/>
  <c r="FU30" i="17" s="1"/>
  <c r="FP31" i="17"/>
  <c r="FO31" i="17" s="1"/>
  <c r="FR31" i="17"/>
  <c r="FQ31" i="17" s="1"/>
  <c r="FT31" i="17"/>
  <c r="FS31" i="17" s="1"/>
  <c r="FV31" i="17"/>
  <c r="FU31" i="17" s="1"/>
  <c r="FP32" i="17"/>
  <c r="FO32" i="17" s="1"/>
  <c r="FR32" i="17"/>
  <c r="FQ32" i="17" s="1"/>
  <c r="FT32" i="17"/>
  <c r="FS32" i="17" s="1"/>
  <c r="FV32" i="17"/>
  <c r="FU32" i="17" s="1"/>
  <c r="FP33" i="17"/>
  <c r="FO33" i="17" s="1"/>
  <c r="FR33" i="17"/>
  <c r="FQ33" i="17" s="1"/>
  <c r="FT33" i="17"/>
  <c r="FS33" i="17" s="1"/>
  <c r="FV33" i="17"/>
  <c r="FU33" i="17" s="1"/>
  <c r="FP34" i="17"/>
  <c r="FO34" i="17" s="1"/>
  <c r="FR34" i="17"/>
  <c r="FQ34" i="17" s="1"/>
  <c r="FT34" i="17"/>
  <c r="FS34" i="17" s="1"/>
  <c r="FV34" i="17"/>
  <c r="FU34" i="17" s="1"/>
  <c r="FP35" i="17"/>
  <c r="FO35" i="17" s="1"/>
  <c r="FR35" i="17"/>
  <c r="FQ35" i="17" s="1"/>
  <c r="FT35" i="17"/>
  <c r="FS35" i="17" s="1"/>
  <c r="FV35" i="17"/>
  <c r="FU35" i="17" s="1"/>
  <c r="FP36" i="17"/>
  <c r="FO36" i="17" s="1"/>
  <c r="FR36" i="17"/>
  <c r="FQ36" i="17" s="1"/>
  <c r="FT36" i="17"/>
  <c r="FS36" i="17" s="1"/>
  <c r="FV36" i="17"/>
  <c r="FU36" i="17" s="1"/>
  <c r="FP37" i="17"/>
  <c r="FO37" i="17" s="1"/>
  <c r="FR37" i="17"/>
  <c r="FQ37" i="17" s="1"/>
  <c r="FT37" i="17"/>
  <c r="FS37" i="17" s="1"/>
  <c r="FV37" i="17"/>
  <c r="FU37" i="17" s="1"/>
  <c r="FP38" i="17"/>
  <c r="FO38" i="17" s="1"/>
  <c r="FR38" i="17"/>
  <c r="FQ38" i="17" s="1"/>
  <c r="FT38" i="17"/>
  <c r="FS38" i="17" s="1"/>
  <c r="FV38" i="17"/>
  <c r="FU38" i="17" s="1"/>
  <c r="EY10" i="17"/>
  <c r="EX10" i="17" s="1"/>
  <c r="FA10" i="17"/>
  <c r="EZ10" i="17" s="1"/>
  <c r="FC10" i="17"/>
  <c r="FB10" i="17" s="1"/>
  <c r="FE10" i="17"/>
  <c r="FD10" i="17" s="1"/>
  <c r="EY11" i="17"/>
  <c r="EX11" i="17" s="1"/>
  <c r="FA11" i="17"/>
  <c r="EZ11" i="17" s="1"/>
  <c r="FC11" i="17"/>
  <c r="FB11" i="17" s="1"/>
  <c r="FE11" i="17"/>
  <c r="FD11" i="17" s="1"/>
  <c r="EY12" i="17"/>
  <c r="EX12" i="17" s="1"/>
  <c r="FA12" i="17"/>
  <c r="EZ12" i="17" s="1"/>
  <c r="FC12" i="17"/>
  <c r="FB12" i="17" s="1"/>
  <c r="FE12" i="17"/>
  <c r="FD12" i="17" s="1"/>
  <c r="EY13" i="17"/>
  <c r="EX13" i="17" s="1"/>
  <c r="FA13" i="17"/>
  <c r="EZ13" i="17" s="1"/>
  <c r="FC13" i="17"/>
  <c r="FB13" i="17" s="1"/>
  <c r="FE13" i="17"/>
  <c r="FD13" i="17" s="1"/>
  <c r="EY14" i="17"/>
  <c r="EX14" i="17" s="1"/>
  <c r="FA14" i="17"/>
  <c r="EZ14" i="17" s="1"/>
  <c r="FC14" i="17"/>
  <c r="FB14" i="17" s="1"/>
  <c r="FE14" i="17"/>
  <c r="FD14" i="17" s="1"/>
  <c r="EY15" i="17"/>
  <c r="EX15" i="17" s="1"/>
  <c r="FA15" i="17"/>
  <c r="EZ15" i="17" s="1"/>
  <c r="FC15" i="17"/>
  <c r="FB15" i="17" s="1"/>
  <c r="FE15" i="17"/>
  <c r="FD15" i="17" s="1"/>
  <c r="EY16" i="17"/>
  <c r="EX16" i="17" s="1"/>
  <c r="FA16" i="17"/>
  <c r="EZ16" i="17" s="1"/>
  <c r="FC16" i="17"/>
  <c r="FB16" i="17" s="1"/>
  <c r="FE16" i="17"/>
  <c r="FD16" i="17" s="1"/>
  <c r="EY17" i="17"/>
  <c r="EX17" i="17" s="1"/>
  <c r="FA17" i="17"/>
  <c r="EZ17" i="17" s="1"/>
  <c r="FC17" i="17"/>
  <c r="FB17" i="17" s="1"/>
  <c r="FE17" i="17"/>
  <c r="FD17" i="17" s="1"/>
  <c r="EY18" i="17"/>
  <c r="EX18" i="17" s="1"/>
  <c r="FA18" i="17"/>
  <c r="EZ18" i="17" s="1"/>
  <c r="FC18" i="17"/>
  <c r="FB18" i="17" s="1"/>
  <c r="FE18" i="17"/>
  <c r="FD18" i="17" s="1"/>
  <c r="EY19" i="17"/>
  <c r="EX19" i="17" s="1"/>
  <c r="FA19" i="17"/>
  <c r="EZ19" i="17" s="1"/>
  <c r="FC19" i="17"/>
  <c r="FB19" i="17" s="1"/>
  <c r="FE19" i="17"/>
  <c r="FD19" i="17" s="1"/>
  <c r="EY20" i="17"/>
  <c r="EX20" i="17" s="1"/>
  <c r="FA20" i="17"/>
  <c r="EZ20" i="17" s="1"/>
  <c r="FC20" i="17"/>
  <c r="FB20" i="17" s="1"/>
  <c r="FE20" i="17"/>
  <c r="FD20" i="17" s="1"/>
  <c r="EY21" i="17"/>
  <c r="EX21" i="17" s="1"/>
  <c r="FA21" i="17"/>
  <c r="EZ21" i="17" s="1"/>
  <c r="FC21" i="17"/>
  <c r="FB21" i="17" s="1"/>
  <c r="FE21" i="17"/>
  <c r="FD21" i="17" s="1"/>
  <c r="EY22" i="17"/>
  <c r="EX22" i="17" s="1"/>
  <c r="FA22" i="17"/>
  <c r="EZ22" i="17" s="1"/>
  <c r="FC22" i="17"/>
  <c r="FB22" i="17" s="1"/>
  <c r="FE22" i="17"/>
  <c r="FD22" i="17" s="1"/>
  <c r="EY23" i="17"/>
  <c r="EX23" i="17" s="1"/>
  <c r="FA23" i="17"/>
  <c r="EZ23" i="17" s="1"/>
  <c r="FC23" i="17"/>
  <c r="FB23" i="17" s="1"/>
  <c r="FE23" i="17"/>
  <c r="FD23" i="17" s="1"/>
  <c r="EY24" i="17"/>
  <c r="EX24" i="17" s="1"/>
  <c r="FA24" i="17"/>
  <c r="EZ24" i="17" s="1"/>
  <c r="FC24" i="17"/>
  <c r="FB24" i="17" s="1"/>
  <c r="FE24" i="17"/>
  <c r="FD24" i="17" s="1"/>
  <c r="EY25" i="17"/>
  <c r="EX25" i="17" s="1"/>
  <c r="FA25" i="17"/>
  <c r="EZ25" i="17" s="1"/>
  <c r="FC25" i="17"/>
  <c r="FB25" i="17" s="1"/>
  <c r="FE25" i="17"/>
  <c r="FD25" i="17" s="1"/>
  <c r="EY26" i="17"/>
  <c r="EX26" i="17" s="1"/>
  <c r="FA26" i="17"/>
  <c r="EZ26" i="17" s="1"/>
  <c r="FC26" i="17"/>
  <c r="FB26" i="17" s="1"/>
  <c r="FE26" i="17"/>
  <c r="FD26" i="17" s="1"/>
  <c r="EY27" i="17"/>
  <c r="EX27" i="17" s="1"/>
  <c r="FA27" i="17"/>
  <c r="EZ27" i="17" s="1"/>
  <c r="FC27" i="17"/>
  <c r="FB27" i="17" s="1"/>
  <c r="FE27" i="17"/>
  <c r="FD27" i="17" s="1"/>
  <c r="EY28" i="17"/>
  <c r="EX28" i="17" s="1"/>
  <c r="FA28" i="17"/>
  <c r="EZ28" i="17" s="1"/>
  <c r="FC28" i="17"/>
  <c r="FB28" i="17" s="1"/>
  <c r="FE28" i="17"/>
  <c r="FD28" i="17" s="1"/>
  <c r="EY29" i="17"/>
  <c r="EX29" i="17" s="1"/>
  <c r="FA29" i="17"/>
  <c r="EZ29" i="17" s="1"/>
  <c r="FC29" i="17"/>
  <c r="FB29" i="17" s="1"/>
  <c r="FE29" i="17"/>
  <c r="FD29" i="17" s="1"/>
  <c r="EY30" i="17"/>
  <c r="EX30" i="17" s="1"/>
  <c r="FA30" i="17"/>
  <c r="EZ30" i="17" s="1"/>
  <c r="FC30" i="17"/>
  <c r="FB30" i="17" s="1"/>
  <c r="FE30" i="17"/>
  <c r="FD30" i="17" s="1"/>
  <c r="EY31" i="17"/>
  <c r="EX31" i="17" s="1"/>
  <c r="FA31" i="17"/>
  <c r="EZ31" i="17" s="1"/>
  <c r="FC31" i="17"/>
  <c r="FB31" i="17" s="1"/>
  <c r="FE31" i="17"/>
  <c r="FD31" i="17" s="1"/>
  <c r="EY32" i="17"/>
  <c r="EX32" i="17" s="1"/>
  <c r="FA32" i="17"/>
  <c r="EZ32" i="17" s="1"/>
  <c r="FC32" i="17"/>
  <c r="FB32" i="17" s="1"/>
  <c r="FE32" i="17"/>
  <c r="FD32" i="17" s="1"/>
  <c r="EY33" i="17"/>
  <c r="EX33" i="17" s="1"/>
  <c r="FA33" i="17"/>
  <c r="EZ33" i="17" s="1"/>
  <c r="FC33" i="17"/>
  <c r="FB33" i="17" s="1"/>
  <c r="FE33" i="17"/>
  <c r="FD33" i="17" s="1"/>
  <c r="EY34" i="17"/>
  <c r="EX34" i="17" s="1"/>
  <c r="FA34" i="17"/>
  <c r="EZ34" i="17" s="1"/>
  <c r="FC34" i="17"/>
  <c r="FB34" i="17" s="1"/>
  <c r="FE34" i="17"/>
  <c r="FD34" i="17" s="1"/>
  <c r="EY35" i="17"/>
  <c r="EX35" i="17" s="1"/>
  <c r="FA35" i="17"/>
  <c r="EZ35" i="17" s="1"/>
  <c r="FC35" i="17"/>
  <c r="FB35" i="17" s="1"/>
  <c r="FE35" i="17"/>
  <c r="FD35" i="17" s="1"/>
  <c r="EY36" i="17"/>
  <c r="EX36" i="17" s="1"/>
  <c r="FA36" i="17"/>
  <c r="EZ36" i="17" s="1"/>
  <c r="FC36" i="17"/>
  <c r="FB36" i="17" s="1"/>
  <c r="FE36" i="17"/>
  <c r="FD36" i="17" s="1"/>
  <c r="EY37" i="17"/>
  <c r="EX37" i="17" s="1"/>
  <c r="FA37" i="17"/>
  <c r="EZ37" i="17" s="1"/>
  <c r="FC37" i="17"/>
  <c r="FB37" i="17" s="1"/>
  <c r="FE37" i="17"/>
  <c r="FD37" i="17" s="1"/>
  <c r="EY38" i="17"/>
  <c r="EX38" i="17" s="1"/>
  <c r="FA38" i="17"/>
  <c r="EZ38" i="17" s="1"/>
  <c r="FC38" i="17"/>
  <c r="FB38" i="17" s="1"/>
  <c r="FE38" i="17"/>
  <c r="FD38" i="17" s="1"/>
  <c r="EY39" i="17"/>
  <c r="EX39" i="17" s="1"/>
  <c r="FA39" i="17"/>
  <c r="EZ39" i="17" s="1"/>
  <c r="FC39" i="17"/>
  <c r="FB39" i="17" s="1"/>
  <c r="FE39" i="17"/>
  <c r="FD39" i="17" s="1"/>
  <c r="EH10" i="17"/>
  <c r="EG10" i="17" s="1"/>
  <c r="EJ10" i="17"/>
  <c r="EI10" i="17" s="1"/>
  <c r="EL10" i="17"/>
  <c r="EK10" i="17" s="1"/>
  <c r="EN10" i="17"/>
  <c r="EM10" i="17" s="1"/>
  <c r="EH11" i="17"/>
  <c r="EG11" i="17" s="1"/>
  <c r="EJ11" i="17"/>
  <c r="EI11" i="17" s="1"/>
  <c r="EL11" i="17"/>
  <c r="EK11" i="17" s="1"/>
  <c r="EN11" i="17"/>
  <c r="EM11" i="17" s="1"/>
  <c r="EH12" i="17"/>
  <c r="EG12" i="17" s="1"/>
  <c r="EJ12" i="17"/>
  <c r="EI12" i="17" s="1"/>
  <c r="EL12" i="17"/>
  <c r="EK12" i="17" s="1"/>
  <c r="EN12" i="17"/>
  <c r="EM12" i="17" s="1"/>
  <c r="EH13" i="17"/>
  <c r="EG13" i="17" s="1"/>
  <c r="EJ13" i="17"/>
  <c r="EI13" i="17" s="1"/>
  <c r="EL13" i="17"/>
  <c r="EK13" i="17" s="1"/>
  <c r="EN13" i="17"/>
  <c r="EM13" i="17" s="1"/>
  <c r="EH14" i="17"/>
  <c r="EG14" i="17" s="1"/>
  <c r="EJ14" i="17"/>
  <c r="EI14" i="17" s="1"/>
  <c r="EL14" i="17"/>
  <c r="EK14" i="17" s="1"/>
  <c r="EN14" i="17"/>
  <c r="EM14" i="17" s="1"/>
  <c r="EH15" i="17"/>
  <c r="EG15" i="17" s="1"/>
  <c r="EJ15" i="17"/>
  <c r="EI15" i="17" s="1"/>
  <c r="EL15" i="17"/>
  <c r="EK15" i="17" s="1"/>
  <c r="EN15" i="17"/>
  <c r="EM15" i="17" s="1"/>
  <c r="EH16" i="17"/>
  <c r="EG16" i="17" s="1"/>
  <c r="EJ16" i="17"/>
  <c r="EI16" i="17" s="1"/>
  <c r="EL16" i="17"/>
  <c r="EK16" i="17" s="1"/>
  <c r="EN16" i="17"/>
  <c r="EM16" i="17" s="1"/>
  <c r="EH17" i="17"/>
  <c r="EG17" i="17" s="1"/>
  <c r="EJ17" i="17"/>
  <c r="EI17" i="17" s="1"/>
  <c r="EL17" i="17"/>
  <c r="EK17" i="17" s="1"/>
  <c r="EN17" i="17"/>
  <c r="EM17" i="17" s="1"/>
  <c r="EH18" i="17"/>
  <c r="EG18" i="17" s="1"/>
  <c r="EJ18" i="17"/>
  <c r="EI18" i="17" s="1"/>
  <c r="EL18" i="17"/>
  <c r="EK18" i="17" s="1"/>
  <c r="EN18" i="17"/>
  <c r="EM18" i="17" s="1"/>
  <c r="EH19" i="17"/>
  <c r="EG19" i="17" s="1"/>
  <c r="EJ19" i="17"/>
  <c r="EI19" i="17" s="1"/>
  <c r="EL19" i="17"/>
  <c r="EK19" i="17" s="1"/>
  <c r="EN19" i="17"/>
  <c r="EM19" i="17" s="1"/>
  <c r="EH20" i="17"/>
  <c r="EG20" i="17" s="1"/>
  <c r="EJ20" i="17"/>
  <c r="EI20" i="17" s="1"/>
  <c r="EL20" i="17"/>
  <c r="EK20" i="17" s="1"/>
  <c r="EN20" i="17"/>
  <c r="EM20" i="17" s="1"/>
  <c r="EH21" i="17"/>
  <c r="EG21" i="17" s="1"/>
  <c r="EJ21" i="17"/>
  <c r="EI21" i="17" s="1"/>
  <c r="EL21" i="17"/>
  <c r="EK21" i="17" s="1"/>
  <c r="EN21" i="17"/>
  <c r="EM21" i="17" s="1"/>
  <c r="EH22" i="17"/>
  <c r="EG22" i="17" s="1"/>
  <c r="EJ22" i="17"/>
  <c r="EI22" i="17" s="1"/>
  <c r="EL22" i="17"/>
  <c r="EK22" i="17" s="1"/>
  <c r="EN22" i="17"/>
  <c r="EM22" i="17" s="1"/>
  <c r="EH23" i="17"/>
  <c r="EG23" i="17" s="1"/>
  <c r="EJ23" i="17"/>
  <c r="EI23" i="17" s="1"/>
  <c r="EL23" i="17"/>
  <c r="EK23" i="17" s="1"/>
  <c r="EN23" i="17"/>
  <c r="EM23" i="17" s="1"/>
  <c r="EH24" i="17"/>
  <c r="EG24" i="17" s="1"/>
  <c r="EJ24" i="17"/>
  <c r="EI24" i="17" s="1"/>
  <c r="EL24" i="17"/>
  <c r="EK24" i="17" s="1"/>
  <c r="EN24" i="17"/>
  <c r="EM24" i="17" s="1"/>
  <c r="EH25" i="17"/>
  <c r="EG25" i="17" s="1"/>
  <c r="EJ25" i="17"/>
  <c r="EI25" i="17" s="1"/>
  <c r="EL25" i="17"/>
  <c r="EK25" i="17" s="1"/>
  <c r="EN25" i="17"/>
  <c r="EM25" i="17" s="1"/>
  <c r="EH26" i="17"/>
  <c r="EG26" i="17" s="1"/>
  <c r="EJ26" i="17"/>
  <c r="EI26" i="17" s="1"/>
  <c r="EL26" i="17"/>
  <c r="EK26" i="17" s="1"/>
  <c r="EN26" i="17"/>
  <c r="EM26" i="17" s="1"/>
  <c r="EH27" i="17"/>
  <c r="EG27" i="17" s="1"/>
  <c r="EJ27" i="17"/>
  <c r="EI27" i="17" s="1"/>
  <c r="EL27" i="17"/>
  <c r="EK27" i="17" s="1"/>
  <c r="EN27" i="17"/>
  <c r="EM27" i="17" s="1"/>
  <c r="EH28" i="17"/>
  <c r="EG28" i="17" s="1"/>
  <c r="EJ28" i="17"/>
  <c r="EI28" i="17" s="1"/>
  <c r="EL28" i="17"/>
  <c r="EK28" i="17" s="1"/>
  <c r="EN28" i="17"/>
  <c r="EM28" i="17" s="1"/>
  <c r="EH29" i="17"/>
  <c r="EG29" i="17" s="1"/>
  <c r="EJ29" i="17"/>
  <c r="EI29" i="17" s="1"/>
  <c r="EL29" i="17"/>
  <c r="EK29" i="17" s="1"/>
  <c r="EN29" i="17"/>
  <c r="EM29" i="17" s="1"/>
  <c r="EH30" i="17"/>
  <c r="EG30" i="17" s="1"/>
  <c r="EJ30" i="17"/>
  <c r="EI30" i="17" s="1"/>
  <c r="EL30" i="17"/>
  <c r="EK30" i="17" s="1"/>
  <c r="EN30" i="17"/>
  <c r="EM30" i="17" s="1"/>
  <c r="EH31" i="17"/>
  <c r="EG31" i="17" s="1"/>
  <c r="EJ31" i="17"/>
  <c r="EI31" i="17" s="1"/>
  <c r="EL31" i="17"/>
  <c r="EK31" i="17" s="1"/>
  <c r="EN31" i="17"/>
  <c r="EM31" i="17" s="1"/>
  <c r="EH32" i="17"/>
  <c r="EG32" i="17" s="1"/>
  <c r="EJ32" i="17"/>
  <c r="EI32" i="17" s="1"/>
  <c r="EL32" i="17"/>
  <c r="EK32" i="17" s="1"/>
  <c r="EN32" i="17"/>
  <c r="EM32" i="17" s="1"/>
  <c r="EH33" i="17"/>
  <c r="EG33" i="17" s="1"/>
  <c r="EJ33" i="17"/>
  <c r="EI33" i="17" s="1"/>
  <c r="EL33" i="17"/>
  <c r="EK33" i="17" s="1"/>
  <c r="EN33" i="17"/>
  <c r="EM33" i="17" s="1"/>
  <c r="EH34" i="17"/>
  <c r="EG34" i="17" s="1"/>
  <c r="EJ34" i="17"/>
  <c r="EI34" i="17" s="1"/>
  <c r="EL34" i="17"/>
  <c r="EK34" i="17" s="1"/>
  <c r="EN34" i="17"/>
  <c r="EM34" i="17" s="1"/>
  <c r="EH35" i="17"/>
  <c r="EG35" i="17" s="1"/>
  <c r="EJ35" i="17"/>
  <c r="EI35" i="17" s="1"/>
  <c r="EL35" i="17"/>
  <c r="EK35" i="17" s="1"/>
  <c r="EN35" i="17"/>
  <c r="EM35" i="17" s="1"/>
  <c r="EH36" i="17"/>
  <c r="EG36" i="17" s="1"/>
  <c r="EJ36" i="17"/>
  <c r="EI36" i="17" s="1"/>
  <c r="EL36" i="17"/>
  <c r="EK36" i="17" s="1"/>
  <c r="EN36" i="17"/>
  <c r="EM36" i="17" s="1"/>
  <c r="EH37" i="17"/>
  <c r="EG37" i="17" s="1"/>
  <c r="EJ37" i="17"/>
  <c r="EI37" i="17" s="1"/>
  <c r="EL37" i="17"/>
  <c r="EK37" i="17" s="1"/>
  <c r="EN37" i="17"/>
  <c r="EM37" i="17" s="1"/>
  <c r="EH38" i="17"/>
  <c r="EG38" i="17" s="1"/>
  <c r="EJ38" i="17"/>
  <c r="EI38" i="17" s="1"/>
  <c r="EL38" i="17"/>
  <c r="EK38" i="17" s="1"/>
  <c r="EN38" i="17"/>
  <c r="EM38" i="17" s="1"/>
  <c r="DQ10" i="17"/>
  <c r="DP10" i="17" s="1"/>
  <c r="DS10" i="17"/>
  <c r="DR10" i="17" s="1"/>
  <c r="DU10" i="17"/>
  <c r="DT10" i="17" s="1"/>
  <c r="DW10" i="17"/>
  <c r="DV10" i="17" s="1"/>
  <c r="DQ11" i="17"/>
  <c r="DP11" i="17" s="1"/>
  <c r="DS11" i="17"/>
  <c r="DR11" i="17" s="1"/>
  <c r="DU11" i="17"/>
  <c r="DT11" i="17" s="1"/>
  <c r="DW11" i="17"/>
  <c r="DV11" i="17" s="1"/>
  <c r="DQ12" i="17"/>
  <c r="DP12" i="17" s="1"/>
  <c r="DS12" i="17"/>
  <c r="DR12" i="17" s="1"/>
  <c r="DU12" i="17"/>
  <c r="DT12" i="17" s="1"/>
  <c r="DW12" i="17"/>
  <c r="DV12" i="17" s="1"/>
  <c r="DQ13" i="17"/>
  <c r="DP13" i="17" s="1"/>
  <c r="DS13" i="17"/>
  <c r="DR13" i="17" s="1"/>
  <c r="DU13" i="17"/>
  <c r="DT13" i="17" s="1"/>
  <c r="DW13" i="17"/>
  <c r="DV13" i="17" s="1"/>
  <c r="DQ14" i="17"/>
  <c r="DP14" i="17" s="1"/>
  <c r="DS14" i="17"/>
  <c r="DR14" i="17" s="1"/>
  <c r="DU14" i="17"/>
  <c r="DT14" i="17" s="1"/>
  <c r="DW14" i="17"/>
  <c r="DV14" i="17" s="1"/>
  <c r="DQ15" i="17"/>
  <c r="DP15" i="17" s="1"/>
  <c r="DS15" i="17"/>
  <c r="DR15" i="17" s="1"/>
  <c r="DU15" i="17"/>
  <c r="DT15" i="17" s="1"/>
  <c r="DW15" i="17"/>
  <c r="DV15" i="17" s="1"/>
  <c r="DQ16" i="17"/>
  <c r="DP16" i="17" s="1"/>
  <c r="DS16" i="17"/>
  <c r="DR16" i="17" s="1"/>
  <c r="DU16" i="17"/>
  <c r="DT16" i="17" s="1"/>
  <c r="DW16" i="17"/>
  <c r="DV16" i="17" s="1"/>
  <c r="DQ17" i="17"/>
  <c r="DP17" i="17" s="1"/>
  <c r="DS17" i="17"/>
  <c r="DR17" i="17" s="1"/>
  <c r="DU17" i="17"/>
  <c r="DT17" i="17" s="1"/>
  <c r="DW17" i="17"/>
  <c r="DV17" i="17" s="1"/>
  <c r="DQ18" i="17"/>
  <c r="DP18" i="17" s="1"/>
  <c r="DS18" i="17"/>
  <c r="DR18" i="17" s="1"/>
  <c r="DU18" i="17"/>
  <c r="DT18" i="17" s="1"/>
  <c r="DW18" i="17"/>
  <c r="DV18" i="17" s="1"/>
  <c r="DQ19" i="17"/>
  <c r="DP19" i="17" s="1"/>
  <c r="DS19" i="17"/>
  <c r="DR19" i="17" s="1"/>
  <c r="DU19" i="17"/>
  <c r="DT19" i="17" s="1"/>
  <c r="DW19" i="17"/>
  <c r="DV19" i="17" s="1"/>
  <c r="DQ20" i="17"/>
  <c r="DP20" i="17" s="1"/>
  <c r="DS20" i="17"/>
  <c r="DR20" i="17" s="1"/>
  <c r="DU20" i="17"/>
  <c r="DT20" i="17" s="1"/>
  <c r="DW20" i="17"/>
  <c r="DV20" i="17" s="1"/>
  <c r="DQ21" i="17"/>
  <c r="DP21" i="17" s="1"/>
  <c r="DS21" i="17"/>
  <c r="DR21" i="17" s="1"/>
  <c r="DU21" i="17"/>
  <c r="DT21" i="17" s="1"/>
  <c r="DW21" i="17"/>
  <c r="DV21" i="17" s="1"/>
  <c r="DQ22" i="17"/>
  <c r="DP22" i="17" s="1"/>
  <c r="DS22" i="17"/>
  <c r="DR22" i="17" s="1"/>
  <c r="DU22" i="17"/>
  <c r="DT22" i="17" s="1"/>
  <c r="DW22" i="17"/>
  <c r="DV22" i="17" s="1"/>
  <c r="DQ23" i="17"/>
  <c r="DP23" i="17" s="1"/>
  <c r="DS23" i="17"/>
  <c r="DR23" i="17" s="1"/>
  <c r="DU23" i="17"/>
  <c r="DT23" i="17" s="1"/>
  <c r="DW23" i="17"/>
  <c r="DV23" i="17" s="1"/>
  <c r="DQ24" i="17"/>
  <c r="DP24" i="17" s="1"/>
  <c r="DS24" i="17"/>
  <c r="DR24" i="17" s="1"/>
  <c r="DU24" i="17"/>
  <c r="DT24" i="17" s="1"/>
  <c r="DW24" i="17"/>
  <c r="DV24" i="17" s="1"/>
  <c r="DQ25" i="17"/>
  <c r="DP25" i="17" s="1"/>
  <c r="DS25" i="17"/>
  <c r="DR25" i="17" s="1"/>
  <c r="DU25" i="17"/>
  <c r="DT25" i="17" s="1"/>
  <c r="DW25" i="17"/>
  <c r="DV25" i="17" s="1"/>
  <c r="DQ26" i="17"/>
  <c r="DP26" i="17" s="1"/>
  <c r="DS26" i="17"/>
  <c r="DR26" i="17" s="1"/>
  <c r="DU26" i="17"/>
  <c r="DT26" i="17" s="1"/>
  <c r="DW26" i="17"/>
  <c r="DV26" i="17" s="1"/>
  <c r="DQ27" i="17"/>
  <c r="DP27" i="17" s="1"/>
  <c r="DS27" i="17"/>
  <c r="DR27" i="17" s="1"/>
  <c r="DU27" i="17"/>
  <c r="DT27" i="17" s="1"/>
  <c r="DW27" i="17"/>
  <c r="DV27" i="17" s="1"/>
  <c r="DQ28" i="17"/>
  <c r="DP28" i="17" s="1"/>
  <c r="DS28" i="17"/>
  <c r="DR28" i="17" s="1"/>
  <c r="DU28" i="17"/>
  <c r="DT28" i="17" s="1"/>
  <c r="DW28" i="17"/>
  <c r="DV28" i="17" s="1"/>
  <c r="DQ29" i="17"/>
  <c r="DP29" i="17" s="1"/>
  <c r="DS29" i="17"/>
  <c r="DR29" i="17" s="1"/>
  <c r="DU29" i="17"/>
  <c r="DT29" i="17" s="1"/>
  <c r="DW29" i="17"/>
  <c r="DV29" i="17" s="1"/>
  <c r="DQ30" i="17"/>
  <c r="DP30" i="17" s="1"/>
  <c r="DS30" i="17"/>
  <c r="DR30" i="17" s="1"/>
  <c r="DU30" i="17"/>
  <c r="DT30" i="17" s="1"/>
  <c r="DW30" i="17"/>
  <c r="DV30" i="17" s="1"/>
  <c r="DQ31" i="17"/>
  <c r="DP31" i="17" s="1"/>
  <c r="DS31" i="17"/>
  <c r="DR31" i="17" s="1"/>
  <c r="DU31" i="17"/>
  <c r="DT31" i="17" s="1"/>
  <c r="DW31" i="17"/>
  <c r="DV31" i="17" s="1"/>
  <c r="DQ32" i="17"/>
  <c r="DP32" i="17" s="1"/>
  <c r="DS32" i="17"/>
  <c r="DR32" i="17" s="1"/>
  <c r="DU32" i="17"/>
  <c r="DT32" i="17" s="1"/>
  <c r="DW32" i="17"/>
  <c r="DV32" i="17" s="1"/>
  <c r="DQ33" i="17"/>
  <c r="DP33" i="17" s="1"/>
  <c r="DS33" i="17"/>
  <c r="DR33" i="17" s="1"/>
  <c r="DU33" i="17"/>
  <c r="DT33" i="17" s="1"/>
  <c r="DW33" i="17"/>
  <c r="DV33" i="17" s="1"/>
  <c r="DQ34" i="17"/>
  <c r="DP34" i="17" s="1"/>
  <c r="DS34" i="17"/>
  <c r="DR34" i="17" s="1"/>
  <c r="DU34" i="17"/>
  <c r="DT34" i="17" s="1"/>
  <c r="DW34" i="17"/>
  <c r="DV34" i="17" s="1"/>
  <c r="DQ35" i="17"/>
  <c r="DP35" i="17" s="1"/>
  <c r="DS35" i="17"/>
  <c r="DR35" i="17" s="1"/>
  <c r="DU35" i="17"/>
  <c r="DT35" i="17" s="1"/>
  <c r="DW35" i="17"/>
  <c r="DV35" i="17" s="1"/>
  <c r="DQ36" i="17"/>
  <c r="DP36" i="17" s="1"/>
  <c r="DS36" i="17"/>
  <c r="DR36" i="17" s="1"/>
  <c r="DU36" i="17"/>
  <c r="DT36" i="17" s="1"/>
  <c r="DW36" i="17"/>
  <c r="DV36" i="17" s="1"/>
  <c r="DQ37" i="17"/>
  <c r="DP37" i="17" s="1"/>
  <c r="DS37" i="17"/>
  <c r="DR37" i="17" s="1"/>
  <c r="DU37" i="17"/>
  <c r="DT37" i="17" s="1"/>
  <c r="DW37" i="17"/>
  <c r="DV37" i="17" s="1"/>
  <c r="DQ38" i="17"/>
  <c r="DP38" i="17" s="1"/>
  <c r="DS38" i="17"/>
  <c r="DR38" i="17" s="1"/>
  <c r="DU38" i="17"/>
  <c r="DT38" i="17" s="1"/>
  <c r="DW38" i="17"/>
  <c r="DV38" i="17" s="1"/>
  <c r="DQ39" i="17"/>
  <c r="DP39" i="17" s="1"/>
  <c r="DS39" i="17"/>
  <c r="DR39" i="17" s="1"/>
  <c r="DU39" i="17"/>
  <c r="DT39" i="17" s="1"/>
  <c r="DW39" i="17"/>
  <c r="DV39" i="17" s="1"/>
  <c r="GM9" i="17"/>
  <c r="GL9" i="17" s="1"/>
  <c r="GI9" i="17"/>
  <c r="GH9" i="17" s="1"/>
  <c r="FV9" i="17"/>
  <c r="FU9" i="17" s="1"/>
  <c r="FR9" i="17"/>
  <c r="FQ9" i="17" s="1"/>
  <c r="FE9" i="17"/>
  <c r="FD9" i="17" s="1"/>
  <c r="FA9" i="17"/>
  <c r="EZ9" i="17" s="1"/>
  <c r="EN9" i="17"/>
  <c r="EM9" i="17" s="1"/>
  <c r="EJ9" i="17"/>
  <c r="EI9" i="17" s="1"/>
  <c r="DW9" i="17"/>
  <c r="DV9" i="17" s="1"/>
  <c r="DS9" i="17"/>
  <c r="DR9" i="17" s="1"/>
  <c r="C18" i="4" l="1"/>
  <c r="BK17" i="17"/>
  <c r="B19" i="4"/>
  <c r="R19" i="4" s="1"/>
  <c r="BL16" i="17"/>
  <c r="GN39" i="17"/>
  <c r="GN37" i="17"/>
  <c r="GN35" i="17"/>
  <c r="GN33" i="17"/>
  <c r="GN31" i="17"/>
  <c r="GN29" i="17"/>
  <c r="GN27" i="17"/>
  <c r="GN38" i="17"/>
  <c r="GN36" i="17"/>
  <c r="GN34" i="17"/>
  <c r="GN32" i="17"/>
  <c r="GN30" i="17"/>
  <c r="GN28" i="17"/>
  <c r="GN25" i="17"/>
  <c r="GN23" i="17"/>
  <c r="GN21" i="17"/>
  <c r="GN19" i="17"/>
  <c r="GN17" i="17"/>
  <c r="GN15" i="17"/>
  <c r="GN13" i="17"/>
  <c r="GN11" i="17"/>
  <c r="GN26" i="17"/>
  <c r="GN24" i="17"/>
  <c r="GN22" i="17"/>
  <c r="GN20" i="17"/>
  <c r="GN18" i="17"/>
  <c r="GN16" i="17"/>
  <c r="GN14" i="17"/>
  <c r="GN12" i="17"/>
  <c r="GN10" i="17"/>
  <c r="FW37" i="17"/>
  <c r="FW35" i="17"/>
  <c r="FW33" i="17"/>
  <c r="FW31" i="17"/>
  <c r="FW29" i="17"/>
  <c r="FW27" i="17"/>
  <c r="FW38" i="17"/>
  <c r="FW36" i="17"/>
  <c r="FW34" i="17"/>
  <c r="FW32" i="17"/>
  <c r="FW30" i="17"/>
  <c r="FW28" i="17"/>
  <c r="FW25" i="17"/>
  <c r="FW23" i="17"/>
  <c r="FW21" i="17"/>
  <c r="FW19" i="17"/>
  <c r="FW17" i="17"/>
  <c r="FW15" i="17"/>
  <c r="FW13" i="17"/>
  <c r="FW11" i="17"/>
  <c r="FW26" i="17"/>
  <c r="FW24" i="17"/>
  <c r="FW22" i="17"/>
  <c r="FW20" i="17"/>
  <c r="FW18" i="17"/>
  <c r="FW16" i="17"/>
  <c r="FW14" i="17"/>
  <c r="FW12" i="17"/>
  <c r="FW10" i="17"/>
  <c r="FF39" i="17"/>
  <c r="FF37" i="17"/>
  <c r="FF35" i="17"/>
  <c r="FF33" i="17"/>
  <c r="FF31" i="17"/>
  <c r="FF29" i="17"/>
  <c r="FF27" i="17"/>
  <c r="FF38" i="17"/>
  <c r="FF36" i="17"/>
  <c r="FF34" i="17"/>
  <c r="FF32" i="17"/>
  <c r="FF30" i="17"/>
  <c r="FF28" i="17"/>
  <c r="FF25" i="17"/>
  <c r="FF23" i="17"/>
  <c r="FF21" i="17"/>
  <c r="FF19" i="17"/>
  <c r="FF17" i="17"/>
  <c r="FF15" i="17"/>
  <c r="FF13" i="17"/>
  <c r="FF11" i="17"/>
  <c r="FF26" i="17"/>
  <c r="FF24" i="17"/>
  <c r="FF22" i="17"/>
  <c r="FF20" i="17"/>
  <c r="FF18" i="17"/>
  <c r="FF16" i="17"/>
  <c r="FF14" i="17"/>
  <c r="FF12" i="17"/>
  <c r="FF10" i="17"/>
  <c r="EO37" i="17"/>
  <c r="EO35" i="17"/>
  <c r="EO33" i="17"/>
  <c r="EO31" i="17"/>
  <c r="EO29" i="17"/>
  <c r="EO27" i="17"/>
  <c r="EO38" i="17"/>
  <c r="EO36" i="17"/>
  <c r="EO34" i="17"/>
  <c r="EO32" i="17"/>
  <c r="EO30" i="17"/>
  <c r="EO28" i="17"/>
  <c r="EO25" i="17"/>
  <c r="EO23" i="17"/>
  <c r="EO21" i="17"/>
  <c r="EO19" i="17"/>
  <c r="EO17" i="17"/>
  <c r="EO15" i="17"/>
  <c r="EO13" i="17"/>
  <c r="EO11" i="17"/>
  <c r="EO26" i="17"/>
  <c r="EO24" i="17"/>
  <c r="EO22" i="17"/>
  <c r="EO20" i="17"/>
  <c r="EO18" i="17"/>
  <c r="EO16" i="17"/>
  <c r="EO14" i="17"/>
  <c r="EO12" i="17"/>
  <c r="EO10" i="17"/>
  <c r="DX39" i="17"/>
  <c r="L42" i="9" s="1"/>
  <c r="DX37" i="17"/>
  <c r="DX35" i="17"/>
  <c r="DX33" i="17"/>
  <c r="DX31" i="17"/>
  <c r="DX29" i="17"/>
  <c r="DX27" i="17"/>
  <c r="DX38" i="17"/>
  <c r="DX36" i="17"/>
  <c r="DX34" i="17"/>
  <c r="DX32" i="17"/>
  <c r="DX30" i="17"/>
  <c r="DX28" i="17"/>
  <c r="DX25" i="17"/>
  <c r="DX23" i="17"/>
  <c r="DX21" i="17"/>
  <c r="DX19" i="17"/>
  <c r="DX17" i="17"/>
  <c r="DX15" i="17"/>
  <c r="DX13" i="17"/>
  <c r="DX11" i="17"/>
  <c r="DX26" i="17"/>
  <c r="DX24" i="17"/>
  <c r="DX22" i="17"/>
  <c r="DX20" i="17"/>
  <c r="DX18" i="17"/>
  <c r="DX16" i="17"/>
  <c r="DX14" i="17"/>
  <c r="DX12" i="17"/>
  <c r="DX10" i="17"/>
  <c r="CZ10" i="17"/>
  <c r="CY10" i="17" s="1"/>
  <c r="DB10" i="17"/>
  <c r="DA10" i="17" s="1"/>
  <c r="DD10" i="17"/>
  <c r="DC10" i="17" s="1"/>
  <c r="DF10" i="17"/>
  <c r="DE10" i="17" s="1"/>
  <c r="CZ11" i="17"/>
  <c r="CY11" i="17" s="1"/>
  <c r="DB11" i="17"/>
  <c r="DA11" i="17" s="1"/>
  <c r="DD11" i="17"/>
  <c r="DC11" i="17" s="1"/>
  <c r="DF11" i="17"/>
  <c r="DE11" i="17" s="1"/>
  <c r="CZ12" i="17"/>
  <c r="CY12" i="17" s="1"/>
  <c r="DB12" i="17"/>
  <c r="DA12" i="17" s="1"/>
  <c r="DD12" i="17"/>
  <c r="DC12" i="17" s="1"/>
  <c r="DF12" i="17"/>
  <c r="DE12" i="17" s="1"/>
  <c r="CZ13" i="17"/>
  <c r="CY13" i="17" s="1"/>
  <c r="DB13" i="17"/>
  <c r="DA13" i="17" s="1"/>
  <c r="DD13" i="17"/>
  <c r="DC13" i="17" s="1"/>
  <c r="DF13" i="17"/>
  <c r="DE13" i="17" s="1"/>
  <c r="CZ14" i="17"/>
  <c r="CY14" i="17" s="1"/>
  <c r="DB14" i="17"/>
  <c r="DA14" i="17" s="1"/>
  <c r="DD14" i="17"/>
  <c r="DC14" i="17" s="1"/>
  <c r="DF14" i="17"/>
  <c r="DE14" i="17" s="1"/>
  <c r="CZ15" i="17"/>
  <c r="CY15" i="17" s="1"/>
  <c r="DB15" i="17"/>
  <c r="DA15" i="17" s="1"/>
  <c r="DD15" i="17"/>
  <c r="DC15" i="17" s="1"/>
  <c r="DF15" i="17"/>
  <c r="DE15" i="17" s="1"/>
  <c r="CZ16" i="17"/>
  <c r="CY16" i="17" s="1"/>
  <c r="DB16" i="17"/>
  <c r="DA16" i="17" s="1"/>
  <c r="DD16" i="17"/>
  <c r="DC16" i="17" s="1"/>
  <c r="DF16" i="17"/>
  <c r="DE16" i="17" s="1"/>
  <c r="CZ17" i="17"/>
  <c r="CY17" i="17" s="1"/>
  <c r="DB17" i="17"/>
  <c r="DA17" i="17" s="1"/>
  <c r="DD17" i="17"/>
  <c r="DC17" i="17" s="1"/>
  <c r="DF17" i="17"/>
  <c r="DE17" i="17" s="1"/>
  <c r="CZ18" i="17"/>
  <c r="CY18" i="17" s="1"/>
  <c r="DB18" i="17"/>
  <c r="DA18" i="17" s="1"/>
  <c r="DD18" i="17"/>
  <c r="DC18" i="17" s="1"/>
  <c r="DF18" i="17"/>
  <c r="DE18" i="17" s="1"/>
  <c r="CZ19" i="17"/>
  <c r="CY19" i="17" s="1"/>
  <c r="DB19" i="17"/>
  <c r="DA19" i="17" s="1"/>
  <c r="DD19" i="17"/>
  <c r="DC19" i="17" s="1"/>
  <c r="DF19" i="17"/>
  <c r="DE19" i="17" s="1"/>
  <c r="CZ20" i="17"/>
  <c r="CY20" i="17" s="1"/>
  <c r="DB20" i="17"/>
  <c r="DA20" i="17" s="1"/>
  <c r="DD20" i="17"/>
  <c r="DC20" i="17" s="1"/>
  <c r="DF20" i="17"/>
  <c r="DE20" i="17" s="1"/>
  <c r="CZ21" i="17"/>
  <c r="CY21" i="17" s="1"/>
  <c r="DB21" i="17"/>
  <c r="DA21" i="17" s="1"/>
  <c r="DD21" i="17"/>
  <c r="DC21" i="17" s="1"/>
  <c r="DF21" i="17"/>
  <c r="DE21" i="17" s="1"/>
  <c r="CZ22" i="17"/>
  <c r="CY22" i="17" s="1"/>
  <c r="DB22" i="17"/>
  <c r="DA22" i="17" s="1"/>
  <c r="DD22" i="17"/>
  <c r="DC22" i="17" s="1"/>
  <c r="DF22" i="17"/>
  <c r="DE22" i="17" s="1"/>
  <c r="CZ23" i="17"/>
  <c r="CY23" i="17" s="1"/>
  <c r="DB23" i="17"/>
  <c r="DA23" i="17" s="1"/>
  <c r="DD23" i="17"/>
  <c r="DC23" i="17" s="1"/>
  <c r="DF23" i="17"/>
  <c r="DE23" i="17" s="1"/>
  <c r="CZ24" i="17"/>
  <c r="CY24" i="17" s="1"/>
  <c r="DB24" i="17"/>
  <c r="DA24" i="17" s="1"/>
  <c r="DD24" i="17"/>
  <c r="DC24" i="17" s="1"/>
  <c r="DF24" i="17"/>
  <c r="DE24" i="17" s="1"/>
  <c r="CZ25" i="17"/>
  <c r="CY25" i="17" s="1"/>
  <c r="DB25" i="17"/>
  <c r="DA25" i="17" s="1"/>
  <c r="DD25" i="17"/>
  <c r="DC25" i="17" s="1"/>
  <c r="DF25" i="17"/>
  <c r="DE25" i="17" s="1"/>
  <c r="CZ26" i="17"/>
  <c r="CY26" i="17" s="1"/>
  <c r="DB26" i="17"/>
  <c r="DA26" i="17" s="1"/>
  <c r="DD26" i="17"/>
  <c r="DC26" i="17" s="1"/>
  <c r="DF26" i="17"/>
  <c r="DE26" i="17" s="1"/>
  <c r="CZ27" i="17"/>
  <c r="CY27" i="17" s="1"/>
  <c r="DB27" i="17"/>
  <c r="DA27" i="17" s="1"/>
  <c r="DD27" i="17"/>
  <c r="DC27" i="17" s="1"/>
  <c r="DF27" i="17"/>
  <c r="DE27" i="17" s="1"/>
  <c r="CZ28" i="17"/>
  <c r="CY28" i="17" s="1"/>
  <c r="DB28" i="17"/>
  <c r="DA28" i="17" s="1"/>
  <c r="DD28" i="17"/>
  <c r="DC28" i="17" s="1"/>
  <c r="DF28" i="17"/>
  <c r="DE28" i="17" s="1"/>
  <c r="CZ29" i="17"/>
  <c r="CY29" i="17" s="1"/>
  <c r="DB29" i="17"/>
  <c r="DA29" i="17" s="1"/>
  <c r="DD29" i="17"/>
  <c r="DC29" i="17" s="1"/>
  <c r="DF29" i="17"/>
  <c r="DE29" i="17" s="1"/>
  <c r="CZ30" i="17"/>
  <c r="CY30" i="17" s="1"/>
  <c r="DB30" i="17"/>
  <c r="DA30" i="17" s="1"/>
  <c r="DD30" i="17"/>
  <c r="DC30" i="17" s="1"/>
  <c r="DF30" i="17"/>
  <c r="DE30" i="17" s="1"/>
  <c r="CZ31" i="17"/>
  <c r="CY31" i="17" s="1"/>
  <c r="DB31" i="17"/>
  <c r="DA31" i="17" s="1"/>
  <c r="DD31" i="17"/>
  <c r="DC31" i="17" s="1"/>
  <c r="DF31" i="17"/>
  <c r="DE31" i="17" s="1"/>
  <c r="CZ32" i="17"/>
  <c r="CY32" i="17" s="1"/>
  <c r="DB32" i="17"/>
  <c r="DA32" i="17" s="1"/>
  <c r="DD32" i="17"/>
  <c r="DC32" i="17" s="1"/>
  <c r="DF32" i="17"/>
  <c r="DE32" i="17" s="1"/>
  <c r="CZ33" i="17"/>
  <c r="CY33" i="17" s="1"/>
  <c r="DB33" i="17"/>
  <c r="DA33" i="17" s="1"/>
  <c r="DD33" i="17"/>
  <c r="DC33" i="17" s="1"/>
  <c r="DF33" i="17"/>
  <c r="DE33" i="17" s="1"/>
  <c r="CZ34" i="17"/>
  <c r="CY34" i="17" s="1"/>
  <c r="DB34" i="17"/>
  <c r="DA34" i="17" s="1"/>
  <c r="DD34" i="17"/>
  <c r="DC34" i="17" s="1"/>
  <c r="DF34" i="17"/>
  <c r="DE34" i="17" s="1"/>
  <c r="CZ35" i="17"/>
  <c r="CY35" i="17" s="1"/>
  <c r="DB35" i="17"/>
  <c r="DA35" i="17" s="1"/>
  <c r="DD35" i="17"/>
  <c r="DC35" i="17" s="1"/>
  <c r="DF35" i="17"/>
  <c r="DE35" i="17" s="1"/>
  <c r="CZ36" i="17"/>
  <c r="CY36" i="17" s="1"/>
  <c r="DB36" i="17"/>
  <c r="DA36" i="17" s="1"/>
  <c r="DD36" i="17"/>
  <c r="DC36" i="17" s="1"/>
  <c r="DF36" i="17"/>
  <c r="DE36" i="17" s="1"/>
  <c r="CZ37" i="17"/>
  <c r="CY37" i="17" s="1"/>
  <c r="DB37" i="17"/>
  <c r="DA37" i="17" s="1"/>
  <c r="DD37" i="17"/>
  <c r="DC37" i="17" s="1"/>
  <c r="DF37" i="17"/>
  <c r="DE37" i="17" s="1"/>
  <c r="CZ38" i="17"/>
  <c r="CY38" i="17" s="1"/>
  <c r="DB38" i="17"/>
  <c r="DA38" i="17" s="1"/>
  <c r="DD38" i="17"/>
  <c r="DC38" i="17" s="1"/>
  <c r="DF38" i="17"/>
  <c r="DE38" i="17" s="1"/>
  <c r="CZ39" i="17"/>
  <c r="CY39" i="17" s="1"/>
  <c r="DB39" i="17"/>
  <c r="DA39" i="17" s="1"/>
  <c r="DD39" i="17"/>
  <c r="DC39" i="17" s="1"/>
  <c r="DF39" i="17"/>
  <c r="DE39" i="17" s="1"/>
  <c r="DF9" i="17"/>
  <c r="DE9" i="17" s="1"/>
  <c r="DB9" i="17"/>
  <c r="DA9" i="17" s="1"/>
  <c r="CI10" i="17"/>
  <c r="CH10" i="17" s="1"/>
  <c r="CK10" i="17"/>
  <c r="CJ10" i="17" s="1"/>
  <c r="CM10" i="17"/>
  <c r="CL10" i="17" s="1"/>
  <c r="CO10" i="17"/>
  <c r="CN10" i="17" s="1"/>
  <c r="CI11" i="17"/>
  <c r="CH11" i="17" s="1"/>
  <c r="CK11" i="17"/>
  <c r="CJ11" i="17" s="1"/>
  <c r="CM11" i="17"/>
  <c r="CL11" i="17" s="1"/>
  <c r="CO11" i="17"/>
  <c r="CN11" i="17" s="1"/>
  <c r="CI12" i="17"/>
  <c r="CH12" i="17" s="1"/>
  <c r="CK12" i="17"/>
  <c r="CJ12" i="17" s="1"/>
  <c r="CM12" i="17"/>
  <c r="CL12" i="17" s="1"/>
  <c r="CO12" i="17"/>
  <c r="CN12" i="17" s="1"/>
  <c r="CI13" i="17"/>
  <c r="CH13" i="17" s="1"/>
  <c r="CK13" i="17"/>
  <c r="CJ13" i="17" s="1"/>
  <c r="CM13" i="17"/>
  <c r="CL13" i="17" s="1"/>
  <c r="CO13" i="17"/>
  <c r="CN13" i="17" s="1"/>
  <c r="CI14" i="17"/>
  <c r="CH14" i="17" s="1"/>
  <c r="CK14" i="17"/>
  <c r="CJ14" i="17" s="1"/>
  <c r="CM14" i="17"/>
  <c r="CL14" i="17" s="1"/>
  <c r="CO14" i="17"/>
  <c r="CN14" i="17" s="1"/>
  <c r="CI15" i="17"/>
  <c r="CH15" i="17" s="1"/>
  <c r="CK15" i="17"/>
  <c r="CJ15" i="17" s="1"/>
  <c r="CM15" i="17"/>
  <c r="CL15" i="17" s="1"/>
  <c r="CO15" i="17"/>
  <c r="CN15" i="17" s="1"/>
  <c r="CI16" i="17"/>
  <c r="CH16" i="17" s="1"/>
  <c r="CK16" i="17"/>
  <c r="CJ16" i="17" s="1"/>
  <c r="CM16" i="17"/>
  <c r="CL16" i="17" s="1"/>
  <c r="CO16" i="17"/>
  <c r="CN16" i="17" s="1"/>
  <c r="CI17" i="17"/>
  <c r="CH17" i="17" s="1"/>
  <c r="CK17" i="17"/>
  <c r="CJ17" i="17" s="1"/>
  <c r="CM17" i="17"/>
  <c r="CL17" i="17" s="1"/>
  <c r="CO17" i="17"/>
  <c r="CN17" i="17" s="1"/>
  <c r="CI18" i="17"/>
  <c r="CH18" i="17" s="1"/>
  <c r="CK18" i="17"/>
  <c r="CJ18" i="17" s="1"/>
  <c r="CM18" i="17"/>
  <c r="CL18" i="17" s="1"/>
  <c r="CO18" i="17"/>
  <c r="CN18" i="17" s="1"/>
  <c r="CI19" i="17"/>
  <c r="CH19" i="17" s="1"/>
  <c r="CK19" i="17"/>
  <c r="CJ19" i="17" s="1"/>
  <c r="CM19" i="17"/>
  <c r="CL19" i="17" s="1"/>
  <c r="CO19" i="17"/>
  <c r="CN19" i="17" s="1"/>
  <c r="CI20" i="17"/>
  <c r="CH20" i="17" s="1"/>
  <c r="CK20" i="17"/>
  <c r="CJ20" i="17" s="1"/>
  <c r="CM20" i="17"/>
  <c r="CL20" i="17" s="1"/>
  <c r="CO20" i="17"/>
  <c r="CN20" i="17" s="1"/>
  <c r="CI21" i="17"/>
  <c r="CH21" i="17" s="1"/>
  <c r="CK21" i="17"/>
  <c r="CJ21" i="17" s="1"/>
  <c r="CM21" i="17"/>
  <c r="CL21" i="17" s="1"/>
  <c r="CO21" i="17"/>
  <c r="CN21" i="17" s="1"/>
  <c r="CI22" i="17"/>
  <c r="CH22" i="17" s="1"/>
  <c r="CK22" i="17"/>
  <c r="CJ22" i="17" s="1"/>
  <c r="CM22" i="17"/>
  <c r="CL22" i="17" s="1"/>
  <c r="CO22" i="17"/>
  <c r="CN22" i="17" s="1"/>
  <c r="CI23" i="17"/>
  <c r="CH23" i="17" s="1"/>
  <c r="CK23" i="17"/>
  <c r="CJ23" i="17" s="1"/>
  <c r="CM23" i="17"/>
  <c r="CL23" i="17" s="1"/>
  <c r="CO23" i="17"/>
  <c r="CN23" i="17" s="1"/>
  <c r="CI24" i="17"/>
  <c r="CH24" i="17" s="1"/>
  <c r="CK24" i="17"/>
  <c r="CJ24" i="17" s="1"/>
  <c r="CM24" i="17"/>
  <c r="CL24" i="17" s="1"/>
  <c r="CO24" i="17"/>
  <c r="CN24" i="17" s="1"/>
  <c r="CI25" i="17"/>
  <c r="CH25" i="17" s="1"/>
  <c r="CK25" i="17"/>
  <c r="CJ25" i="17" s="1"/>
  <c r="CM25" i="17"/>
  <c r="CL25" i="17" s="1"/>
  <c r="CO25" i="17"/>
  <c r="CN25" i="17" s="1"/>
  <c r="CI26" i="17"/>
  <c r="CH26" i="17" s="1"/>
  <c r="CK26" i="17"/>
  <c r="CJ26" i="17" s="1"/>
  <c r="CM26" i="17"/>
  <c r="CL26" i="17" s="1"/>
  <c r="CO26" i="17"/>
  <c r="CN26" i="17" s="1"/>
  <c r="CI27" i="17"/>
  <c r="CH27" i="17" s="1"/>
  <c r="CK27" i="17"/>
  <c r="CJ27" i="17" s="1"/>
  <c r="CM27" i="17"/>
  <c r="CL27" i="17" s="1"/>
  <c r="CO27" i="17"/>
  <c r="CN27" i="17" s="1"/>
  <c r="CI28" i="17"/>
  <c r="CH28" i="17" s="1"/>
  <c r="CK28" i="17"/>
  <c r="CJ28" i="17" s="1"/>
  <c r="CM28" i="17"/>
  <c r="CL28" i="17" s="1"/>
  <c r="CO28" i="17"/>
  <c r="CN28" i="17" s="1"/>
  <c r="CI29" i="17"/>
  <c r="CH29" i="17" s="1"/>
  <c r="CK29" i="17"/>
  <c r="CJ29" i="17" s="1"/>
  <c r="CM29" i="17"/>
  <c r="CL29" i="17" s="1"/>
  <c r="CO29" i="17"/>
  <c r="CN29" i="17" s="1"/>
  <c r="CI30" i="17"/>
  <c r="CH30" i="17" s="1"/>
  <c r="CK30" i="17"/>
  <c r="CJ30" i="17" s="1"/>
  <c r="CM30" i="17"/>
  <c r="CL30" i="17" s="1"/>
  <c r="CO30" i="17"/>
  <c r="CN30" i="17" s="1"/>
  <c r="CI31" i="17"/>
  <c r="CH31" i="17" s="1"/>
  <c r="CK31" i="17"/>
  <c r="CJ31" i="17" s="1"/>
  <c r="CM31" i="17"/>
  <c r="CL31" i="17" s="1"/>
  <c r="CO31" i="17"/>
  <c r="CN31" i="17" s="1"/>
  <c r="CI32" i="17"/>
  <c r="CH32" i="17" s="1"/>
  <c r="CK32" i="17"/>
  <c r="CJ32" i="17" s="1"/>
  <c r="CM32" i="17"/>
  <c r="CL32" i="17" s="1"/>
  <c r="CO32" i="17"/>
  <c r="CN32" i="17" s="1"/>
  <c r="CI33" i="17"/>
  <c r="CH33" i="17" s="1"/>
  <c r="CK33" i="17"/>
  <c r="CJ33" i="17" s="1"/>
  <c r="CM33" i="17"/>
  <c r="CL33" i="17" s="1"/>
  <c r="CO33" i="17"/>
  <c r="CN33" i="17" s="1"/>
  <c r="CI34" i="17"/>
  <c r="CH34" i="17" s="1"/>
  <c r="CK34" i="17"/>
  <c r="CJ34" i="17" s="1"/>
  <c r="CM34" i="17"/>
  <c r="CL34" i="17" s="1"/>
  <c r="CO34" i="17"/>
  <c r="CN34" i="17" s="1"/>
  <c r="CI35" i="17"/>
  <c r="CH35" i="17" s="1"/>
  <c r="CK35" i="17"/>
  <c r="CJ35" i="17" s="1"/>
  <c r="CM35" i="17"/>
  <c r="CL35" i="17" s="1"/>
  <c r="CO35" i="17"/>
  <c r="CN35" i="17" s="1"/>
  <c r="CI36" i="17"/>
  <c r="CH36" i="17" s="1"/>
  <c r="CK36" i="17"/>
  <c r="CJ36" i="17" s="1"/>
  <c r="CM36" i="17"/>
  <c r="CL36" i="17" s="1"/>
  <c r="CO36" i="17"/>
  <c r="CN36" i="17" s="1"/>
  <c r="CI37" i="17"/>
  <c r="CH37" i="17" s="1"/>
  <c r="CK37" i="17"/>
  <c r="CJ37" i="17" s="1"/>
  <c r="CM37" i="17"/>
  <c r="CL37" i="17" s="1"/>
  <c r="CO37" i="17"/>
  <c r="CN37" i="17" s="1"/>
  <c r="CI38" i="17"/>
  <c r="CH38" i="17" s="1"/>
  <c r="CK38" i="17"/>
  <c r="CJ38" i="17" s="1"/>
  <c r="CM38" i="17"/>
  <c r="CL38" i="17" s="1"/>
  <c r="CO38" i="17"/>
  <c r="CN38" i="17" s="1"/>
  <c r="CO9" i="17"/>
  <c r="CN9" i="17" s="1"/>
  <c r="CK9" i="17"/>
  <c r="CJ9" i="17" s="1"/>
  <c r="BR10" i="17"/>
  <c r="BQ10" i="17" s="1"/>
  <c r="BT10" i="17"/>
  <c r="BS10" i="17" s="1"/>
  <c r="BV10" i="17"/>
  <c r="BU10" i="17" s="1"/>
  <c r="BX10" i="17"/>
  <c r="BW10" i="17" s="1"/>
  <c r="BR11" i="17"/>
  <c r="BQ11" i="17" s="1"/>
  <c r="BT11" i="17"/>
  <c r="BS11" i="17" s="1"/>
  <c r="BV11" i="17"/>
  <c r="BU11" i="17" s="1"/>
  <c r="BX11" i="17"/>
  <c r="BW11" i="17" s="1"/>
  <c r="BR12" i="17"/>
  <c r="BQ12" i="17" s="1"/>
  <c r="BT12" i="17"/>
  <c r="BS12" i="17" s="1"/>
  <c r="BV12" i="17"/>
  <c r="BU12" i="17" s="1"/>
  <c r="BX12" i="17"/>
  <c r="BW12" i="17" s="1"/>
  <c r="BR13" i="17"/>
  <c r="BQ13" i="17" s="1"/>
  <c r="BT13" i="17"/>
  <c r="BS13" i="17" s="1"/>
  <c r="BV13" i="17"/>
  <c r="BU13" i="17" s="1"/>
  <c r="BX13" i="17"/>
  <c r="BW13" i="17" s="1"/>
  <c r="BR14" i="17"/>
  <c r="BQ14" i="17" s="1"/>
  <c r="BT14" i="17"/>
  <c r="BS14" i="17" s="1"/>
  <c r="BV14" i="17"/>
  <c r="BU14" i="17" s="1"/>
  <c r="BX14" i="17"/>
  <c r="BW14" i="17" s="1"/>
  <c r="BR15" i="17"/>
  <c r="BQ15" i="17" s="1"/>
  <c r="BT15" i="17"/>
  <c r="BS15" i="17" s="1"/>
  <c r="BV15" i="17"/>
  <c r="BU15" i="17" s="1"/>
  <c r="BX15" i="17"/>
  <c r="BW15" i="17" s="1"/>
  <c r="BR16" i="17"/>
  <c r="BQ16" i="17" s="1"/>
  <c r="BT16" i="17"/>
  <c r="BS16" i="17" s="1"/>
  <c r="BV16" i="17"/>
  <c r="BU16" i="17" s="1"/>
  <c r="BX16" i="17"/>
  <c r="BW16" i="17" s="1"/>
  <c r="BR17" i="17"/>
  <c r="BQ17" i="17" s="1"/>
  <c r="BT17" i="17"/>
  <c r="BS17" i="17" s="1"/>
  <c r="BV17" i="17"/>
  <c r="BU17" i="17" s="1"/>
  <c r="BX17" i="17"/>
  <c r="BW17" i="17" s="1"/>
  <c r="BR18" i="17"/>
  <c r="BQ18" i="17" s="1"/>
  <c r="BT18" i="17"/>
  <c r="BS18" i="17" s="1"/>
  <c r="BV18" i="17"/>
  <c r="BU18" i="17" s="1"/>
  <c r="BX18" i="17"/>
  <c r="BW18" i="17" s="1"/>
  <c r="BR19" i="17"/>
  <c r="BQ19" i="17" s="1"/>
  <c r="BT19" i="17"/>
  <c r="BS19" i="17" s="1"/>
  <c r="BV19" i="17"/>
  <c r="BU19" i="17" s="1"/>
  <c r="BX19" i="17"/>
  <c r="BW19" i="17" s="1"/>
  <c r="BR20" i="17"/>
  <c r="BQ20" i="17" s="1"/>
  <c r="BT20" i="17"/>
  <c r="BS20" i="17" s="1"/>
  <c r="BV20" i="17"/>
  <c r="BU20" i="17" s="1"/>
  <c r="BX20" i="17"/>
  <c r="BW20" i="17" s="1"/>
  <c r="BR21" i="17"/>
  <c r="BQ21" i="17" s="1"/>
  <c r="BT21" i="17"/>
  <c r="BS21" i="17" s="1"/>
  <c r="BV21" i="17"/>
  <c r="BU21" i="17" s="1"/>
  <c r="BX21" i="17"/>
  <c r="BW21" i="17" s="1"/>
  <c r="BR22" i="17"/>
  <c r="BQ22" i="17" s="1"/>
  <c r="BT22" i="17"/>
  <c r="BS22" i="17" s="1"/>
  <c r="BV22" i="17"/>
  <c r="BU22" i="17" s="1"/>
  <c r="BX22" i="17"/>
  <c r="BW22" i="17" s="1"/>
  <c r="BR23" i="17"/>
  <c r="BQ23" i="17" s="1"/>
  <c r="BT23" i="17"/>
  <c r="BS23" i="17" s="1"/>
  <c r="BV23" i="17"/>
  <c r="BU23" i="17" s="1"/>
  <c r="BX23" i="17"/>
  <c r="BW23" i="17" s="1"/>
  <c r="BR24" i="17"/>
  <c r="BQ24" i="17" s="1"/>
  <c r="BT24" i="17"/>
  <c r="BS24" i="17" s="1"/>
  <c r="BV24" i="17"/>
  <c r="BU24" i="17" s="1"/>
  <c r="BX24" i="17"/>
  <c r="BW24" i="17" s="1"/>
  <c r="BR25" i="17"/>
  <c r="BQ25" i="17" s="1"/>
  <c r="BT25" i="17"/>
  <c r="BS25" i="17" s="1"/>
  <c r="BV25" i="17"/>
  <c r="BU25" i="17" s="1"/>
  <c r="BX25" i="17"/>
  <c r="BW25" i="17" s="1"/>
  <c r="BR26" i="17"/>
  <c r="BQ26" i="17" s="1"/>
  <c r="BT26" i="17"/>
  <c r="BS26" i="17" s="1"/>
  <c r="BV26" i="17"/>
  <c r="BU26" i="17" s="1"/>
  <c r="BX26" i="17"/>
  <c r="BW26" i="17" s="1"/>
  <c r="BR27" i="17"/>
  <c r="BQ27" i="17" s="1"/>
  <c r="BT27" i="17"/>
  <c r="BS27" i="17" s="1"/>
  <c r="BV27" i="17"/>
  <c r="BU27" i="17" s="1"/>
  <c r="BX27" i="17"/>
  <c r="BW27" i="17" s="1"/>
  <c r="BR28" i="17"/>
  <c r="BQ28" i="17" s="1"/>
  <c r="BT28" i="17"/>
  <c r="BS28" i="17" s="1"/>
  <c r="BV28" i="17"/>
  <c r="BU28" i="17" s="1"/>
  <c r="BX28" i="17"/>
  <c r="BW28" i="17" s="1"/>
  <c r="BR29" i="17"/>
  <c r="BQ29" i="17" s="1"/>
  <c r="BT29" i="17"/>
  <c r="BS29" i="17" s="1"/>
  <c r="BV29" i="17"/>
  <c r="BU29" i="17" s="1"/>
  <c r="BX29" i="17"/>
  <c r="BW29" i="17" s="1"/>
  <c r="BR30" i="17"/>
  <c r="BQ30" i="17" s="1"/>
  <c r="BT30" i="17"/>
  <c r="BS30" i="17" s="1"/>
  <c r="BV30" i="17"/>
  <c r="BU30" i="17" s="1"/>
  <c r="BX30" i="17"/>
  <c r="BW30" i="17" s="1"/>
  <c r="BR31" i="17"/>
  <c r="BQ31" i="17" s="1"/>
  <c r="BT31" i="17"/>
  <c r="BS31" i="17" s="1"/>
  <c r="BV31" i="17"/>
  <c r="BU31" i="17" s="1"/>
  <c r="BX31" i="17"/>
  <c r="BW31" i="17" s="1"/>
  <c r="BR32" i="17"/>
  <c r="BQ32" i="17" s="1"/>
  <c r="BT32" i="17"/>
  <c r="BS32" i="17" s="1"/>
  <c r="BV32" i="17"/>
  <c r="BU32" i="17" s="1"/>
  <c r="BX32" i="17"/>
  <c r="BW32" i="17" s="1"/>
  <c r="BR33" i="17"/>
  <c r="BQ33" i="17" s="1"/>
  <c r="BT33" i="17"/>
  <c r="BS33" i="17" s="1"/>
  <c r="BV33" i="17"/>
  <c r="BU33" i="17" s="1"/>
  <c r="BX33" i="17"/>
  <c r="BW33" i="17" s="1"/>
  <c r="BR34" i="17"/>
  <c r="BQ34" i="17" s="1"/>
  <c r="BT34" i="17"/>
  <c r="BS34" i="17" s="1"/>
  <c r="BV34" i="17"/>
  <c r="BU34" i="17" s="1"/>
  <c r="BX34" i="17"/>
  <c r="BW34" i="17" s="1"/>
  <c r="BR35" i="17"/>
  <c r="BQ35" i="17" s="1"/>
  <c r="BT35" i="17"/>
  <c r="BS35" i="17" s="1"/>
  <c r="BV35" i="17"/>
  <c r="BU35" i="17" s="1"/>
  <c r="BX35" i="17"/>
  <c r="BW35" i="17" s="1"/>
  <c r="BR36" i="17"/>
  <c r="BQ36" i="17" s="1"/>
  <c r="BT36" i="17"/>
  <c r="BS36" i="17" s="1"/>
  <c r="BV36" i="17"/>
  <c r="BU36" i="17" s="1"/>
  <c r="BX36" i="17"/>
  <c r="BW36" i="17" s="1"/>
  <c r="BR37" i="17"/>
  <c r="BQ37" i="17" s="1"/>
  <c r="BT37" i="17"/>
  <c r="BS37" i="17" s="1"/>
  <c r="BV37" i="17"/>
  <c r="BU37" i="17" s="1"/>
  <c r="BX37" i="17"/>
  <c r="BW37" i="17" s="1"/>
  <c r="BR38" i="17"/>
  <c r="BQ38" i="17" s="1"/>
  <c r="BT38" i="17"/>
  <c r="BS38" i="17" s="1"/>
  <c r="BV38" i="17"/>
  <c r="BU38" i="17" s="1"/>
  <c r="BX38" i="17"/>
  <c r="BW38" i="17" s="1"/>
  <c r="BR39" i="17"/>
  <c r="BQ39" i="17" s="1"/>
  <c r="BT39" i="17"/>
  <c r="BS39" i="17" s="1"/>
  <c r="BV39" i="17"/>
  <c r="BU39" i="17" s="1"/>
  <c r="BX39" i="17"/>
  <c r="BW39" i="17" s="1"/>
  <c r="BX9" i="17"/>
  <c r="BW9" i="17" s="1"/>
  <c r="BT9" i="17"/>
  <c r="BS9" i="17" s="1"/>
  <c r="BA10" i="17"/>
  <c r="AZ10" i="17" s="1"/>
  <c r="BC10" i="17"/>
  <c r="BB10" i="17" s="1"/>
  <c r="BE10" i="17"/>
  <c r="BD10" i="17" s="1"/>
  <c r="BG10" i="17"/>
  <c r="BF10" i="17" s="1"/>
  <c r="BA11" i="17"/>
  <c r="AZ11" i="17" s="1"/>
  <c r="BC11" i="17"/>
  <c r="BB11" i="17" s="1"/>
  <c r="BE11" i="17"/>
  <c r="BD11" i="17" s="1"/>
  <c r="BG11" i="17"/>
  <c r="BF11" i="17" s="1"/>
  <c r="BA12" i="17"/>
  <c r="AZ12" i="17" s="1"/>
  <c r="BC12" i="17"/>
  <c r="BB12" i="17" s="1"/>
  <c r="BE12" i="17"/>
  <c r="BD12" i="17" s="1"/>
  <c r="BG12" i="17"/>
  <c r="BF12" i="17" s="1"/>
  <c r="BA13" i="17"/>
  <c r="AZ13" i="17" s="1"/>
  <c r="BC13" i="17"/>
  <c r="BB13" i="17" s="1"/>
  <c r="BE13" i="17"/>
  <c r="BD13" i="17" s="1"/>
  <c r="BG13" i="17"/>
  <c r="BF13" i="17" s="1"/>
  <c r="BA14" i="17"/>
  <c r="AZ14" i="17" s="1"/>
  <c r="BC14" i="17"/>
  <c r="BB14" i="17" s="1"/>
  <c r="BE14" i="17"/>
  <c r="BD14" i="17" s="1"/>
  <c r="BG14" i="17"/>
  <c r="BF14" i="17" s="1"/>
  <c r="BA15" i="17"/>
  <c r="AZ15" i="17" s="1"/>
  <c r="BC15" i="17"/>
  <c r="BB15" i="17" s="1"/>
  <c r="BE15" i="17"/>
  <c r="BD15" i="17" s="1"/>
  <c r="BG15" i="17"/>
  <c r="BF15" i="17" s="1"/>
  <c r="BA16" i="17"/>
  <c r="AZ16" i="17" s="1"/>
  <c r="BC16" i="17"/>
  <c r="BB16" i="17" s="1"/>
  <c r="BE16" i="17"/>
  <c r="BD16" i="17" s="1"/>
  <c r="BG16" i="17"/>
  <c r="BF16" i="17" s="1"/>
  <c r="BA17" i="17"/>
  <c r="AZ17" i="17" s="1"/>
  <c r="BC17" i="17"/>
  <c r="BB17" i="17" s="1"/>
  <c r="BE17" i="17"/>
  <c r="BD17" i="17" s="1"/>
  <c r="BG17" i="17"/>
  <c r="BF17" i="17" s="1"/>
  <c r="BA18" i="17"/>
  <c r="AZ18" i="17" s="1"/>
  <c r="BC18" i="17"/>
  <c r="BB18" i="17" s="1"/>
  <c r="BE18" i="17"/>
  <c r="BD18" i="17" s="1"/>
  <c r="BG18" i="17"/>
  <c r="BF18" i="17" s="1"/>
  <c r="BA19" i="17"/>
  <c r="AZ19" i="17" s="1"/>
  <c r="BC19" i="17"/>
  <c r="BB19" i="17" s="1"/>
  <c r="BE19" i="17"/>
  <c r="BD19" i="17" s="1"/>
  <c r="BG19" i="17"/>
  <c r="BF19" i="17" s="1"/>
  <c r="BA20" i="17"/>
  <c r="AZ20" i="17" s="1"/>
  <c r="BC20" i="17"/>
  <c r="BB20" i="17" s="1"/>
  <c r="BE20" i="17"/>
  <c r="BD20" i="17" s="1"/>
  <c r="BG20" i="17"/>
  <c r="BF20" i="17" s="1"/>
  <c r="BA21" i="17"/>
  <c r="AZ21" i="17" s="1"/>
  <c r="BC21" i="17"/>
  <c r="BB21" i="17" s="1"/>
  <c r="BE21" i="17"/>
  <c r="BD21" i="17" s="1"/>
  <c r="BG21" i="17"/>
  <c r="BF21" i="17" s="1"/>
  <c r="BA22" i="17"/>
  <c r="AZ22" i="17" s="1"/>
  <c r="BC22" i="17"/>
  <c r="BB22" i="17" s="1"/>
  <c r="BE22" i="17"/>
  <c r="BD22" i="17" s="1"/>
  <c r="BG22" i="17"/>
  <c r="BF22" i="17" s="1"/>
  <c r="BA23" i="17"/>
  <c r="AZ23" i="17" s="1"/>
  <c r="BC23" i="17"/>
  <c r="BB23" i="17" s="1"/>
  <c r="BE23" i="17"/>
  <c r="BD23" i="17" s="1"/>
  <c r="BG23" i="17"/>
  <c r="BF23" i="17" s="1"/>
  <c r="BA24" i="17"/>
  <c r="AZ24" i="17" s="1"/>
  <c r="BC24" i="17"/>
  <c r="BB24" i="17" s="1"/>
  <c r="BE24" i="17"/>
  <c r="BD24" i="17" s="1"/>
  <c r="BG24" i="17"/>
  <c r="BF24" i="17" s="1"/>
  <c r="BA25" i="17"/>
  <c r="AZ25" i="17" s="1"/>
  <c r="BC25" i="17"/>
  <c r="BB25" i="17" s="1"/>
  <c r="BE25" i="17"/>
  <c r="BD25" i="17" s="1"/>
  <c r="BG25" i="17"/>
  <c r="BF25" i="17" s="1"/>
  <c r="BA26" i="17"/>
  <c r="AZ26" i="17" s="1"/>
  <c r="BC26" i="17"/>
  <c r="BB26" i="17" s="1"/>
  <c r="BE26" i="17"/>
  <c r="BD26" i="17" s="1"/>
  <c r="BG26" i="17"/>
  <c r="BF26" i="17" s="1"/>
  <c r="BA27" i="17"/>
  <c r="AZ27" i="17" s="1"/>
  <c r="BC27" i="17"/>
  <c r="BB27" i="17" s="1"/>
  <c r="BE27" i="17"/>
  <c r="BD27" i="17" s="1"/>
  <c r="BG27" i="17"/>
  <c r="BF27" i="17" s="1"/>
  <c r="BA28" i="17"/>
  <c r="AZ28" i="17" s="1"/>
  <c r="BC28" i="17"/>
  <c r="BB28" i="17" s="1"/>
  <c r="BE28" i="17"/>
  <c r="BD28" i="17" s="1"/>
  <c r="BG28" i="17"/>
  <c r="BF28" i="17" s="1"/>
  <c r="BA29" i="17"/>
  <c r="AZ29" i="17" s="1"/>
  <c r="BC29" i="17"/>
  <c r="BB29" i="17" s="1"/>
  <c r="BE29" i="17"/>
  <c r="BD29" i="17" s="1"/>
  <c r="BG29" i="17"/>
  <c r="BF29" i="17" s="1"/>
  <c r="BA30" i="17"/>
  <c r="AZ30" i="17" s="1"/>
  <c r="BC30" i="17"/>
  <c r="BB30" i="17" s="1"/>
  <c r="BE30" i="17"/>
  <c r="BD30" i="17" s="1"/>
  <c r="BG30" i="17"/>
  <c r="BF30" i="17" s="1"/>
  <c r="BA31" i="17"/>
  <c r="AZ31" i="17" s="1"/>
  <c r="BC31" i="17"/>
  <c r="BB31" i="17" s="1"/>
  <c r="BE31" i="17"/>
  <c r="BD31" i="17" s="1"/>
  <c r="BG31" i="17"/>
  <c r="BF31" i="17" s="1"/>
  <c r="BA32" i="17"/>
  <c r="AZ32" i="17" s="1"/>
  <c r="BC32" i="17"/>
  <c r="BB32" i="17" s="1"/>
  <c r="BE32" i="17"/>
  <c r="BD32" i="17" s="1"/>
  <c r="BG32" i="17"/>
  <c r="BF32" i="17" s="1"/>
  <c r="BA33" i="17"/>
  <c r="AZ33" i="17" s="1"/>
  <c r="BC33" i="17"/>
  <c r="BB33" i="17" s="1"/>
  <c r="BE33" i="17"/>
  <c r="BD33" i="17" s="1"/>
  <c r="BG33" i="17"/>
  <c r="BF33" i="17" s="1"/>
  <c r="BA34" i="17"/>
  <c r="AZ34" i="17" s="1"/>
  <c r="BC34" i="17"/>
  <c r="BB34" i="17" s="1"/>
  <c r="BE34" i="17"/>
  <c r="BD34" i="17" s="1"/>
  <c r="BG34" i="17"/>
  <c r="BF34" i="17" s="1"/>
  <c r="BA35" i="17"/>
  <c r="AZ35" i="17" s="1"/>
  <c r="BC35" i="17"/>
  <c r="BB35" i="17" s="1"/>
  <c r="BE35" i="17"/>
  <c r="BD35" i="17" s="1"/>
  <c r="BG35" i="17"/>
  <c r="BF35" i="17" s="1"/>
  <c r="BA36" i="17"/>
  <c r="AZ36" i="17" s="1"/>
  <c r="BC36" i="17"/>
  <c r="BB36" i="17" s="1"/>
  <c r="BE36" i="17"/>
  <c r="BD36" i="17" s="1"/>
  <c r="BG36" i="17"/>
  <c r="BF36" i="17" s="1"/>
  <c r="BA37" i="17"/>
  <c r="AZ37" i="17" s="1"/>
  <c r="BC37" i="17"/>
  <c r="BB37" i="17" s="1"/>
  <c r="BE37" i="17"/>
  <c r="BD37" i="17" s="1"/>
  <c r="BG37" i="17"/>
  <c r="BF37" i="17" s="1"/>
  <c r="BA38" i="17"/>
  <c r="AZ38" i="17" s="1"/>
  <c r="BC38" i="17"/>
  <c r="BB38" i="17" s="1"/>
  <c r="BE38" i="17"/>
  <c r="BD38" i="17" s="1"/>
  <c r="BG38" i="17"/>
  <c r="BF38" i="17" s="1"/>
  <c r="BG9" i="17"/>
  <c r="BF9" i="17" s="1"/>
  <c r="BC9" i="17"/>
  <c r="BB9" i="17" s="1"/>
  <c r="AJ10" i="17"/>
  <c r="AI10" i="17" s="1"/>
  <c r="AL10" i="17"/>
  <c r="AK10" i="17" s="1"/>
  <c r="AN10" i="17"/>
  <c r="AM10" i="17" s="1"/>
  <c r="AP10" i="17"/>
  <c r="AO10" i="17" s="1"/>
  <c r="AJ11" i="17"/>
  <c r="AI11" i="17" s="1"/>
  <c r="AL11" i="17"/>
  <c r="AK11" i="17" s="1"/>
  <c r="AN11" i="17"/>
  <c r="AM11" i="17" s="1"/>
  <c r="AP11" i="17"/>
  <c r="AO11" i="17" s="1"/>
  <c r="AJ12" i="17"/>
  <c r="AI12" i="17" s="1"/>
  <c r="AL12" i="17"/>
  <c r="AK12" i="17" s="1"/>
  <c r="AN12" i="17"/>
  <c r="AM12" i="17" s="1"/>
  <c r="AP12" i="17"/>
  <c r="AO12" i="17" s="1"/>
  <c r="AJ13" i="17"/>
  <c r="AI13" i="17" s="1"/>
  <c r="AL13" i="17"/>
  <c r="AK13" i="17" s="1"/>
  <c r="AN13" i="17"/>
  <c r="AM13" i="17" s="1"/>
  <c r="AP13" i="17"/>
  <c r="AO13" i="17" s="1"/>
  <c r="AJ14" i="17"/>
  <c r="AI14" i="17" s="1"/>
  <c r="AL14" i="17"/>
  <c r="AK14" i="17" s="1"/>
  <c r="AN14" i="17"/>
  <c r="AM14" i="17" s="1"/>
  <c r="AP14" i="17"/>
  <c r="AO14" i="17" s="1"/>
  <c r="AJ15" i="17"/>
  <c r="AI15" i="17" s="1"/>
  <c r="AL15" i="17"/>
  <c r="AK15" i="17" s="1"/>
  <c r="AN15" i="17"/>
  <c r="AM15" i="17" s="1"/>
  <c r="AP15" i="17"/>
  <c r="AO15" i="17" s="1"/>
  <c r="AJ16" i="17"/>
  <c r="AI16" i="17" s="1"/>
  <c r="AL16" i="17"/>
  <c r="AK16" i="17" s="1"/>
  <c r="AN16" i="17"/>
  <c r="AM16" i="17" s="1"/>
  <c r="AP16" i="17"/>
  <c r="AO16" i="17" s="1"/>
  <c r="AJ17" i="17"/>
  <c r="AI17" i="17" s="1"/>
  <c r="AL17" i="17"/>
  <c r="AK17" i="17" s="1"/>
  <c r="AN17" i="17"/>
  <c r="AM17" i="17" s="1"/>
  <c r="AP17" i="17"/>
  <c r="AO17" i="17" s="1"/>
  <c r="AJ18" i="17"/>
  <c r="AI18" i="17" s="1"/>
  <c r="AL18" i="17"/>
  <c r="AK18" i="17" s="1"/>
  <c r="AN18" i="17"/>
  <c r="AM18" i="17" s="1"/>
  <c r="AP18" i="17"/>
  <c r="AO18" i="17" s="1"/>
  <c r="AJ19" i="17"/>
  <c r="AI19" i="17" s="1"/>
  <c r="AL19" i="17"/>
  <c r="AK19" i="17" s="1"/>
  <c r="AN19" i="17"/>
  <c r="AM19" i="17" s="1"/>
  <c r="AP19" i="17"/>
  <c r="AO19" i="17" s="1"/>
  <c r="AJ20" i="17"/>
  <c r="AI20" i="17" s="1"/>
  <c r="AL20" i="17"/>
  <c r="AK20" i="17" s="1"/>
  <c r="AN20" i="17"/>
  <c r="AM20" i="17" s="1"/>
  <c r="AP20" i="17"/>
  <c r="AO20" i="17" s="1"/>
  <c r="AJ21" i="17"/>
  <c r="AI21" i="17" s="1"/>
  <c r="AL21" i="17"/>
  <c r="AK21" i="17" s="1"/>
  <c r="AN21" i="17"/>
  <c r="AM21" i="17" s="1"/>
  <c r="AP21" i="17"/>
  <c r="AO21" i="17" s="1"/>
  <c r="AJ22" i="17"/>
  <c r="AI22" i="17" s="1"/>
  <c r="AL22" i="17"/>
  <c r="AK22" i="17" s="1"/>
  <c r="AN22" i="17"/>
  <c r="AM22" i="17" s="1"/>
  <c r="AP22" i="17"/>
  <c r="AO22" i="17" s="1"/>
  <c r="AJ23" i="17"/>
  <c r="AI23" i="17" s="1"/>
  <c r="AL23" i="17"/>
  <c r="AK23" i="17" s="1"/>
  <c r="AN23" i="17"/>
  <c r="AM23" i="17" s="1"/>
  <c r="AP23" i="17"/>
  <c r="AO23" i="17" s="1"/>
  <c r="AJ24" i="17"/>
  <c r="AI24" i="17" s="1"/>
  <c r="AL24" i="17"/>
  <c r="AK24" i="17" s="1"/>
  <c r="AN24" i="17"/>
  <c r="AM24" i="17" s="1"/>
  <c r="AP24" i="17"/>
  <c r="AO24" i="17" s="1"/>
  <c r="AJ25" i="17"/>
  <c r="AI25" i="17" s="1"/>
  <c r="AL25" i="17"/>
  <c r="AK25" i="17" s="1"/>
  <c r="AN25" i="17"/>
  <c r="AM25" i="17" s="1"/>
  <c r="AP25" i="17"/>
  <c r="AO25" i="17" s="1"/>
  <c r="AJ26" i="17"/>
  <c r="AI26" i="17" s="1"/>
  <c r="AL26" i="17"/>
  <c r="AK26" i="17" s="1"/>
  <c r="AN26" i="17"/>
  <c r="AM26" i="17" s="1"/>
  <c r="AP26" i="17"/>
  <c r="AO26" i="17" s="1"/>
  <c r="AJ27" i="17"/>
  <c r="AI27" i="17" s="1"/>
  <c r="AL27" i="17"/>
  <c r="AK27" i="17" s="1"/>
  <c r="AN27" i="17"/>
  <c r="AM27" i="17" s="1"/>
  <c r="AP27" i="17"/>
  <c r="AO27" i="17" s="1"/>
  <c r="AJ28" i="17"/>
  <c r="AI28" i="17" s="1"/>
  <c r="AL28" i="17"/>
  <c r="AK28" i="17" s="1"/>
  <c r="AN28" i="17"/>
  <c r="AM28" i="17" s="1"/>
  <c r="AP28" i="17"/>
  <c r="AO28" i="17" s="1"/>
  <c r="AJ29" i="17"/>
  <c r="AI29" i="17" s="1"/>
  <c r="AL29" i="17"/>
  <c r="AK29" i="17" s="1"/>
  <c r="AN29" i="17"/>
  <c r="AM29" i="17" s="1"/>
  <c r="AP29" i="17"/>
  <c r="AO29" i="17" s="1"/>
  <c r="AJ30" i="17"/>
  <c r="AI30" i="17" s="1"/>
  <c r="AL30" i="17"/>
  <c r="AK30" i="17" s="1"/>
  <c r="AN30" i="17"/>
  <c r="AM30" i="17" s="1"/>
  <c r="AP30" i="17"/>
  <c r="AO30" i="17" s="1"/>
  <c r="AJ31" i="17"/>
  <c r="AI31" i="17" s="1"/>
  <c r="AL31" i="17"/>
  <c r="AK31" i="17" s="1"/>
  <c r="AN31" i="17"/>
  <c r="AM31" i="17" s="1"/>
  <c r="AP31" i="17"/>
  <c r="AO31" i="17" s="1"/>
  <c r="AJ32" i="17"/>
  <c r="AI32" i="17" s="1"/>
  <c r="AL32" i="17"/>
  <c r="AK32" i="17" s="1"/>
  <c r="AN32" i="17"/>
  <c r="AM32" i="17" s="1"/>
  <c r="AP32" i="17"/>
  <c r="AO32" i="17" s="1"/>
  <c r="AJ33" i="17"/>
  <c r="AI33" i="17" s="1"/>
  <c r="AL33" i="17"/>
  <c r="AK33" i="17" s="1"/>
  <c r="AN33" i="17"/>
  <c r="AM33" i="17" s="1"/>
  <c r="AP33" i="17"/>
  <c r="AO33" i="17" s="1"/>
  <c r="AJ34" i="17"/>
  <c r="AI34" i="17" s="1"/>
  <c r="AL34" i="17"/>
  <c r="AK34" i="17" s="1"/>
  <c r="AN34" i="17"/>
  <c r="AM34" i="17" s="1"/>
  <c r="AP34" i="17"/>
  <c r="AO34" i="17" s="1"/>
  <c r="AJ35" i="17"/>
  <c r="AI35" i="17" s="1"/>
  <c r="AL35" i="17"/>
  <c r="AK35" i="17" s="1"/>
  <c r="AN35" i="17"/>
  <c r="AM35" i="17" s="1"/>
  <c r="AP35" i="17"/>
  <c r="AO35" i="17" s="1"/>
  <c r="AJ36" i="17"/>
  <c r="AI36" i="17" s="1"/>
  <c r="AL36" i="17"/>
  <c r="AK36" i="17" s="1"/>
  <c r="AN36" i="17"/>
  <c r="AM36" i="17" s="1"/>
  <c r="AP36" i="17"/>
  <c r="AO36" i="17" s="1"/>
  <c r="AJ37" i="17"/>
  <c r="AI37" i="17" s="1"/>
  <c r="AL37" i="17"/>
  <c r="AK37" i="17" s="1"/>
  <c r="AN37" i="17"/>
  <c r="AM37" i="17" s="1"/>
  <c r="AP37" i="17"/>
  <c r="AO37" i="17" s="1"/>
  <c r="AJ38" i="17"/>
  <c r="AI38" i="17" s="1"/>
  <c r="AL38" i="17"/>
  <c r="AK38" i="17" s="1"/>
  <c r="AN38" i="17"/>
  <c r="AM38" i="17" s="1"/>
  <c r="AP38" i="17"/>
  <c r="AO38" i="17" s="1"/>
  <c r="AJ39" i="17"/>
  <c r="AI39" i="17" s="1"/>
  <c r="AL39" i="17"/>
  <c r="AK39" i="17" s="1"/>
  <c r="AN39" i="17"/>
  <c r="AM39" i="17" s="1"/>
  <c r="AP39" i="17"/>
  <c r="AO39" i="17" s="1"/>
  <c r="AP9" i="17"/>
  <c r="AO9" i="17" s="1"/>
  <c r="AL9" i="17"/>
  <c r="AK9" i="17" s="1"/>
  <c r="M37" i="12" l="1"/>
  <c r="L38" i="12"/>
  <c r="C19" i="4"/>
  <c r="BK18" i="17"/>
  <c r="B20" i="4"/>
  <c r="R20" i="4" s="1"/>
  <c r="BL17" i="17"/>
  <c r="C20" i="4" s="1"/>
  <c r="L31" i="12"/>
  <c r="L36" i="10"/>
  <c r="DG38" i="17"/>
  <c r="DG33" i="17"/>
  <c r="DG31" i="17"/>
  <c r="DG29" i="17"/>
  <c r="DG27" i="17"/>
  <c r="DG37" i="17"/>
  <c r="DG35" i="17"/>
  <c r="DG34" i="17"/>
  <c r="DG32" i="17"/>
  <c r="DG30" i="17"/>
  <c r="DG28" i="17"/>
  <c r="DG39" i="17"/>
  <c r="DG36" i="17"/>
  <c r="DG25" i="17"/>
  <c r="DG23" i="17"/>
  <c r="DG21" i="17"/>
  <c r="DG19" i="17"/>
  <c r="DG17" i="17"/>
  <c r="DG15" i="17"/>
  <c r="DG13" i="17"/>
  <c r="DG11" i="17"/>
  <c r="DG26" i="17"/>
  <c r="DG24" i="17"/>
  <c r="DG22" i="17"/>
  <c r="DG20" i="17"/>
  <c r="DG18" i="17"/>
  <c r="DG16" i="17"/>
  <c r="DG14" i="17"/>
  <c r="DG12" i="17"/>
  <c r="DG10" i="17"/>
  <c r="CP32" i="17"/>
  <c r="CP38" i="17"/>
  <c r="CP36" i="17"/>
  <c r="CP34" i="17"/>
  <c r="CP37" i="17"/>
  <c r="CP35" i="17"/>
  <c r="CP33" i="17"/>
  <c r="CP31" i="17"/>
  <c r="CP29" i="17"/>
  <c r="CP27" i="17"/>
  <c r="CP30" i="17"/>
  <c r="CP28" i="17"/>
  <c r="CP25" i="17"/>
  <c r="CP23" i="17"/>
  <c r="CP21" i="17"/>
  <c r="CP19" i="17"/>
  <c r="CP17" i="17"/>
  <c r="CP15" i="17"/>
  <c r="CP13" i="17"/>
  <c r="CP11" i="17"/>
  <c r="CP26" i="17"/>
  <c r="CP24" i="17"/>
  <c r="CP22" i="17"/>
  <c r="CP20" i="17"/>
  <c r="CP18" i="17"/>
  <c r="CP16" i="17"/>
  <c r="CP14" i="17"/>
  <c r="CP12" i="17"/>
  <c r="CP10" i="17"/>
  <c r="BY39" i="17"/>
  <c r="L42" i="5" s="1"/>
  <c r="BY37" i="17"/>
  <c r="BY35" i="17"/>
  <c r="BY33" i="17"/>
  <c r="BY31" i="17"/>
  <c r="BY29" i="17"/>
  <c r="BY27" i="17"/>
  <c r="BY38" i="17"/>
  <c r="L41" i="5" s="1"/>
  <c r="BY36" i="17"/>
  <c r="BY34" i="17"/>
  <c r="BY32" i="17"/>
  <c r="BY30" i="17"/>
  <c r="BY28" i="17"/>
  <c r="BY25" i="17"/>
  <c r="BY23" i="17"/>
  <c r="BY21" i="17"/>
  <c r="BY19" i="17"/>
  <c r="BY17" i="17"/>
  <c r="BY15" i="17"/>
  <c r="BY13" i="17"/>
  <c r="BY11" i="17"/>
  <c r="BY26" i="17"/>
  <c r="BY24" i="17"/>
  <c r="BY22" i="17"/>
  <c r="BY20" i="17"/>
  <c r="BY18" i="17"/>
  <c r="BY16" i="17"/>
  <c r="BY14" i="17"/>
  <c r="BY12" i="17"/>
  <c r="BY10" i="17"/>
  <c r="BH38" i="17"/>
  <c r="BH36" i="17"/>
  <c r="BH34" i="17"/>
  <c r="BH37" i="17"/>
  <c r="BH35" i="17"/>
  <c r="BH33" i="17"/>
  <c r="BH31" i="17"/>
  <c r="BH29" i="17"/>
  <c r="BH27" i="17"/>
  <c r="BH32" i="17"/>
  <c r="BH30" i="17"/>
  <c r="BH28" i="17"/>
  <c r="BH25" i="17"/>
  <c r="BH23" i="17"/>
  <c r="BH21" i="17"/>
  <c r="BH19" i="17"/>
  <c r="BH17" i="17"/>
  <c r="BH15" i="17"/>
  <c r="BH13" i="17"/>
  <c r="BH11" i="17"/>
  <c r="BH26" i="17"/>
  <c r="BH24" i="17"/>
  <c r="BH22" i="17"/>
  <c r="BH20" i="17"/>
  <c r="BH18" i="17"/>
  <c r="BH16" i="17"/>
  <c r="BH14" i="17"/>
  <c r="BH12" i="17"/>
  <c r="BH10" i="17"/>
  <c r="AQ38" i="17"/>
  <c r="AQ32" i="17"/>
  <c r="AQ39" i="17"/>
  <c r="AQ37" i="17"/>
  <c r="AQ35" i="17"/>
  <c r="AQ33" i="17"/>
  <c r="AQ31" i="17"/>
  <c r="AQ29" i="17"/>
  <c r="AQ27" i="17"/>
  <c r="AQ36" i="17"/>
  <c r="AQ34" i="17"/>
  <c r="AQ30" i="17"/>
  <c r="AQ28" i="17"/>
  <c r="AQ25" i="17"/>
  <c r="AQ23" i="17"/>
  <c r="AQ21" i="17"/>
  <c r="AQ19" i="17"/>
  <c r="AQ17" i="17"/>
  <c r="AQ15" i="17"/>
  <c r="AQ13" i="17"/>
  <c r="AQ11" i="17"/>
  <c r="AQ26" i="17"/>
  <c r="AQ24" i="17"/>
  <c r="AQ22" i="17"/>
  <c r="AQ20" i="17"/>
  <c r="AQ18" i="17"/>
  <c r="AQ16" i="17"/>
  <c r="AQ14" i="17"/>
  <c r="AQ12" i="17"/>
  <c r="AQ10" i="17"/>
  <c r="BK19" i="17" l="1"/>
  <c r="B21" i="4"/>
  <c r="R21" i="4" s="1"/>
  <c r="BL18" i="17"/>
  <c r="L19" i="4"/>
  <c r="L23" i="4"/>
  <c r="L14" i="4"/>
  <c r="L22" i="4"/>
  <c r="L26" i="4"/>
  <c r="L31" i="4"/>
  <c r="L32" i="4"/>
  <c r="L36" i="4"/>
  <c r="M40" i="4"/>
  <c r="L40" i="4"/>
  <c r="M13" i="4"/>
  <c r="L13" i="4"/>
  <c r="L17" i="4"/>
  <c r="L21" i="4"/>
  <c r="L25" i="4"/>
  <c r="L29" i="4"/>
  <c r="L16" i="4"/>
  <c r="L20" i="4"/>
  <c r="L24" i="4"/>
  <c r="L28" i="4"/>
  <c r="L33" i="4"/>
  <c r="L30" i="4"/>
  <c r="L34" i="4"/>
  <c r="L38" i="4"/>
  <c r="L37" i="4"/>
  <c r="L41" i="4"/>
  <c r="L15" i="4"/>
  <c r="L27" i="4"/>
  <c r="L18" i="4"/>
  <c r="L35" i="4"/>
  <c r="L39" i="4"/>
  <c r="L40" i="3"/>
  <c r="S10" i="17"/>
  <c r="R10" i="17" s="1"/>
  <c r="U10" i="17"/>
  <c r="T10" i="17" s="1"/>
  <c r="W10" i="17"/>
  <c r="V10" i="17" s="1"/>
  <c r="Y10" i="17"/>
  <c r="X10" i="17" s="1"/>
  <c r="S11" i="17"/>
  <c r="R11" i="17" s="1"/>
  <c r="U11" i="17"/>
  <c r="T11" i="17" s="1"/>
  <c r="W11" i="17"/>
  <c r="V11" i="17" s="1"/>
  <c r="Y11" i="17"/>
  <c r="X11" i="17" s="1"/>
  <c r="S12" i="17"/>
  <c r="R12" i="17" s="1"/>
  <c r="U12" i="17"/>
  <c r="T12" i="17" s="1"/>
  <c r="W12" i="17"/>
  <c r="V12" i="17" s="1"/>
  <c r="Y12" i="17"/>
  <c r="X12" i="17" s="1"/>
  <c r="S13" i="17"/>
  <c r="R13" i="17" s="1"/>
  <c r="U13" i="17"/>
  <c r="T13" i="17" s="1"/>
  <c r="W13" i="17"/>
  <c r="V13" i="17" s="1"/>
  <c r="Y13" i="17"/>
  <c r="X13" i="17" s="1"/>
  <c r="S14" i="17"/>
  <c r="R14" i="17" s="1"/>
  <c r="U14" i="17"/>
  <c r="T14" i="17" s="1"/>
  <c r="W14" i="17"/>
  <c r="V14" i="17" s="1"/>
  <c r="Y14" i="17"/>
  <c r="X14" i="17" s="1"/>
  <c r="S15" i="17"/>
  <c r="R15" i="17" s="1"/>
  <c r="U15" i="17"/>
  <c r="T15" i="17" s="1"/>
  <c r="W15" i="17"/>
  <c r="V15" i="17" s="1"/>
  <c r="Y15" i="17"/>
  <c r="X15" i="17" s="1"/>
  <c r="S16" i="17"/>
  <c r="R16" i="17" s="1"/>
  <c r="U16" i="17"/>
  <c r="T16" i="17" s="1"/>
  <c r="W16" i="17"/>
  <c r="V16" i="17" s="1"/>
  <c r="Y16" i="17"/>
  <c r="X16" i="17" s="1"/>
  <c r="S17" i="17"/>
  <c r="R17" i="17" s="1"/>
  <c r="U17" i="17"/>
  <c r="T17" i="17" s="1"/>
  <c r="W17" i="17"/>
  <c r="V17" i="17" s="1"/>
  <c r="Y17" i="17"/>
  <c r="X17" i="17" s="1"/>
  <c r="S18" i="17"/>
  <c r="R18" i="17" s="1"/>
  <c r="U18" i="17"/>
  <c r="T18" i="17" s="1"/>
  <c r="W18" i="17"/>
  <c r="V18" i="17" s="1"/>
  <c r="Y18" i="17"/>
  <c r="X18" i="17" s="1"/>
  <c r="S19" i="17"/>
  <c r="R19" i="17" s="1"/>
  <c r="U19" i="17"/>
  <c r="T19" i="17" s="1"/>
  <c r="W19" i="17"/>
  <c r="V19" i="17" s="1"/>
  <c r="Y19" i="17"/>
  <c r="X19" i="17" s="1"/>
  <c r="S20" i="17"/>
  <c r="R20" i="17" s="1"/>
  <c r="U20" i="17"/>
  <c r="T20" i="17" s="1"/>
  <c r="W20" i="17"/>
  <c r="V20" i="17" s="1"/>
  <c r="Y20" i="17"/>
  <c r="X20" i="17" s="1"/>
  <c r="S21" i="17"/>
  <c r="R21" i="17" s="1"/>
  <c r="U21" i="17"/>
  <c r="T21" i="17" s="1"/>
  <c r="W21" i="17"/>
  <c r="V21" i="17" s="1"/>
  <c r="Y21" i="17"/>
  <c r="X21" i="17" s="1"/>
  <c r="S22" i="17"/>
  <c r="R22" i="17" s="1"/>
  <c r="U22" i="17"/>
  <c r="T22" i="17" s="1"/>
  <c r="W22" i="17"/>
  <c r="V22" i="17" s="1"/>
  <c r="Y22" i="17"/>
  <c r="X22" i="17" s="1"/>
  <c r="S23" i="17"/>
  <c r="R23" i="17" s="1"/>
  <c r="U23" i="17"/>
  <c r="T23" i="17" s="1"/>
  <c r="W23" i="17"/>
  <c r="V23" i="17" s="1"/>
  <c r="Y23" i="17"/>
  <c r="X23" i="17" s="1"/>
  <c r="S24" i="17"/>
  <c r="R24" i="17" s="1"/>
  <c r="U24" i="17"/>
  <c r="T24" i="17" s="1"/>
  <c r="W24" i="17"/>
  <c r="V24" i="17" s="1"/>
  <c r="Y24" i="17"/>
  <c r="X24" i="17" s="1"/>
  <c r="S25" i="17"/>
  <c r="R25" i="17" s="1"/>
  <c r="U25" i="17"/>
  <c r="T25" i="17" s="1"/>
  <c r="W25" i="17"/>
  <c r="V25" i="17" s="1"/>
  <c r="Y25" i="17"/>
  <c r="X25" i="17" s="1"/>
  <c r="S26" i="17"/>
  <c r="R26" i="17" s="1"/>
  <c r="U26" i="17"/>
  <c r="T26" i="17" s="1"/>
  <c r="W26" i="17"/>
  <c r="V26" i="17" s="1"/>
  <c r="Y26" i="17"/>
  <c r="X26" i="17" s="1"/>
  <c r="S27" i="17"/>
  <c r="R27" i="17" s="1"/>
  <c r="U27" i="17"/>
  <c r="T27" i="17" s="1"/>
  <c r="W27" i="17"/>
  <c r="V27" i="17" s="1"/>
  <c r="Y27" i="17"/>
  <c r="X27" i="17" s="1"/>
  <c r="S28" i="17"/>
  <c r="R28" i="17" s="1"/>
  <c r="U28" i="17"/>
  <c r="T28" i="17" s="1"/>
  <c r="W28" i="17"/>
  <c r="V28" i="17" s="1"/>
  <c r="Y28" i="17"/>
  <c r="X28" i="17" s="1"/>
  <c r="S29" i="17"/>
  <c r="R29" i="17" s="1"/>
  <c r="U29" i="17"/>
  <c r="T29" i="17" s="1"/>
  <c r="W29" i="17"/>
  <c r="V29" i="17" s="1"/>
  <c r="Y29" i="17"/>
  <c r="X29" i="17" s="1"/>
  <c r="S30" i="17"/>
  <c r="R30" i="17" s="1"/>
  <c r="U30" i="17"/>
  <c r="T30" i="17" s="1"/>
  <c r="W30" i="17"/>
  <c r="V30" i="17" s="1"/>
  <c r="Y30" i="17"/>
  <c r="X30" i="17" s="1"/>
  <c r="S31" i="17"/>
  <c r="R31" i="17" s="1"/>
  <c r="U31" i="17"/>
  <c r="T31" i="17" s="1"/>
  <c r="W31" i="17"/>
  <c r="V31" i="17" s="1"/>
  <c r="Y31" i="17"/>
  <c r="X31" i="17" s="1"/>
  <c r="S32" i="17"/>
  <c r="R32" i="17" s="1"/>
  <c r="U32" i="17"/>
  <c r="T32" i="17" s="1"/>
  <c r="W32" i="17"/>
  <c r="V32" i="17" s="1"/>
  <c r="Y32" i="17"/>
  <c r="X32" i="17" s="1"/>
  <c r="S33" i="17"/>
  <c r="R33" i="17" s="1"/>
  <c r="U33" i="17"/>
  <c r="T33" i="17" s="1"/>
  <c r="W33" i="17"/>
  <c r="V33" i="17" s="1"/>
  <c r="Y33" i="17"/>
  <c r="X33" i="17" s="1"/>
  <c r="S34" i="17"/>
  <c r="R34" i="17" s="1"/>
  <c r="U34" i="17"/>
  <c r="T34" i="17" s="1"/>
  <c r="W34" i="17"/>
  <c r="V34" i="17" s="1"/>
  <c r="Y34" i="17"/>
  <c r="X34" i="17" s="1"/>
  <c r="S35" i="17"/>
  <c r="R35" i="17" s="1"/>
  <c r="U35" i="17"/>
  <c r="T35" i="17" s="1"/>
  <c r="W35" i="17"/>
  <c r="V35" i="17" s="1"/>
  <c r="Y35" i="17"/>
  <c r="X35" i="17" s="1"/>
  <c r="S36" i="17"/>
  <c r="R36" i="17" s="1"/>
  <c r="U36" i="17"/>
  <c r="T36" i="17" s="1"/>
  <c r="W36" i="17"/>
  <c r="V36" i="17" s="1"/>
  <c r="Y36" i="17"/>
  <c r="X36" i="17" s="1"/>
  <c r="S37" i="17"/>
  <c r="R37" i="17" s="1"/>
  <c r="U37" i="17"/>
  <c r="T37" i="17" s="1"/>
  <c r="W37" i="17"/>
  <c r="V37" i="17" s="1"/>
  <c r="Y37" i="17"/>
  <c r="X37" i="17" s="1"/>
  <c r="Y9" i="17"/>
  <c r="X9" i="17" s="1"/>
  <c r="U9" i="17"/>
  <c r="T9" i="17" s="1"/>
  <c r="B39" i="17"/>
  <c r="A39" i="17" s="1"/>
  <c r="D39" i="17"/>
  <c r="C39" i="17" s="1"/>
  <c r="F39" i="17"/>
  <c r="E39" i="17" s="1"/>
  <c r="H39" i="17"/>
  <c r="G39" i="17" s="1"/>
  <c r="B10" i="17"/>
  <c r="A10" i="17" s="1"/>
  <c r="D10" i="17"/>
  <c r="C10" i="17" s="1"/>
  <c r="F10" i="17"/>
  <c r="E10" i="17" s="1"/>
  <c r="H10" i="17"/>
  <c r="G10" i="17" s="1"/>
  <c r="B11" i="17"/>
  <c r="A11" i="17" s="1"/>
  <c r="D11" i="17"/>
  <c r="C11" i="17" s="1"/>
  <c r="F11" i="17"/>
  <c r="E11" i="17" s="1"/>
  <c r="H11" i="17"/>
  <c r="G11" i="17" s="1"/>
  <c r="B12" i="17"/>
  <c r="A12" i="17" s="1"/>
  <c r="D12" i="17"/>
  <c r="C12" i="17" s="1"/>
  <c r="F12" i="17"/>
  <c r="E12" i="17" s="1"/>
  <c r="H12" i="17"/>
  <c r="G12" i="17" s="1"/>
  <c r="B13" i="17"/>
  <c r="A13" i="17" s="1"/>
  <c r="D13" i="17"/>
  <c r="C13" i="17" s="1"/>
  <c r="F13" i="17"/>
  <c r="E13" i="17" s="1"/>
  <c r="H13" i="17"/>
  <c r="G13" i="17" s="1"/>
  <c r="B14" i="17"/>
  <c r="A14" i="17" s="1"/>
  <c r="D14" i="17"/>
  <c r="C14" i="17" s="1"/>
  <c r="F14" i="17"/>
  <c r="E14" i="17" s="1"/>
  <c r="H14" i="17"/>
  <c r="G14" i="17" s="1"/>
  <c r="B15" i="17"/>
  <c r="A15" i="17" s="1"/>
  <c r="D15" i="17"/>
  <c r="C15" i="17" s="1"/>
  <c r="F15" i="17"/>
  <c r="E15" i="17" s="1"/>
  <c r="H15" i="17"/>
  <c r="G15" i="17" s="1"/>
  <c r="B16" i="17"/>
  <c r="A16" i="17" s="1"/>
  <c r="D16" i="17"/>
  <c r="C16" i="17" s="1"/>
  <c r="F16" i="17"/>
  <c r="E16" i="17" s="1"/>
  <c r="H16" i="17"/>
  <c r="G16" i="17" s="1"/>
  <c r="B17" i="17"/>
  <c r="A17" i="17" s="1"/>
  <c r="D17" i="17"/>
  <c r="C17" i="17" s="1"/>
  <c r="F17" i="17"/>
  <c r="E17" i="17" s="1"/>
  <c r="H17" i="17"/>
  <c r="G17" i="17" s="1"/>
  <c r="B18" i="17"/>
  <c r="A18" i="17" s="1"/>
  <c r="D18" i="17"/>
  <c r="C18" i="17" s="1"/>
  <c r="F18" i="17"/>
  <c r="E18" i="17" s="1"/>
  <c r="H18" i="17"/>
  <c r="G18" i="17" s="1"/>
  <c r="B19" i="17"/>
  <c r="A19" i="17" s="1"/>
  <c r="D19" i="17"/>
  <c r="C19" i="17" s="1"/>
  <c r="F19" i="17"/>
  <c r="E19" i="17" s="1"/>
  <c r="H19" i="17"/>
  <c r="G19" i="17" s="1"/>
  <c r="B20" i="17"/>
  <c r="A20" i="17" s="1"/>
  <c r="D20" i="17"/>
  <c r="C20" i="17" s="1"/>
  <c r="F20" i="17"/>
  <c r="E20" i="17" s="1"/>
  <c r="H20" i="17"/>
  <c r="G20" i="17" s="1"/>
  <c r="B21" i="17"/>
  <c r="A21" i="17" s="1"/>
  <c r="D21" i="17"/>
  <c r="C21" i="17" s="1"/>
  <c r="F21" i="17"/>
  <c r="E21" i="17" s="1"/>
  <c r="H21" i="17"/>
  <c r="G21" i="17" s="1"/>
  <c r="B22" i="17"/>
  <c r="A22" i="17" s="1"/>
  <c r="D22" i="17"/>
  <c r="C22" i="17" s="1"/>
  <c r="F22" i="17"/>
  <c r="E22" i="17" s="1"/>
  <c r="H22" i="17"/>
  <c r="G22" i="17" s="1"/>
  <c r="B23" i="17"/>
  <c r="A23" i="17" s="1"/>
  <c r="D23" i="17"/>
  <c r="C23" i="17" s="1"/>
  <c r="F23" i="17"/>
  <c r="E23" i="17" s="1"/>
  <c r="H23" i="17"/>
  <c r="G23" i="17" s="1"/>
  <c r="B24" i="17"/>
  <c r="A24" i="17" s="1"/>
  <c r="D24" i="17"/>
  <c r="C24" i="17" s="1"/>
  <c r="F24" i="17"/>
  <c r="E24" i="17" s="1"/>
  <c r="H24" i="17"/>
  <c r="G24" i="17" s="1"/>
  <c r="B25" i="17"/>
  <c r="A25" i="17" s="1"/>
  <c r="D25" i="17"/>
  <c r="C25" i="17" s="1"/>
  <c r="F25" i="17"/>
  <c r="E25" i="17" s="1"/>
  <c r="H25" i="17"/>
  <c r="G25" i="17" s="1"/>
  <c r="B26" i="17"/>
  <c r="A26" i="17" s="1"/>
  <c r="D26" i="17"/>
  <c r="C26" i="17" s="1"/>
  <c r="F26" i="17"/>
  <c r="E26" i="17" s="1"/>
  <c r="H26" i="17"/>
  <c r="G26" i="17" s="1"/>
  <c r="B27" i="17"/>
  <c r="A27" i="17" s="1"/>
  <c r="D27" i="17"/>
  <c r="C27" i="17" s="1"/>
  <c r="F27" i="17"/>
  <c r="E27" i="17" s="1"/>
  <c r="H27" i="17"/>
  <c r="G27" i="17" s="1"/>
  <c r="B28" i="17"/>
  <c r="A28" i="17" s="1"/>
  <c r="D28" i="17"/>
  <c r="C28" i="17" s="1"/>
  <c r="F28" i="17"/>
  <c r="E28" i="17" s="1"/>
  <c r="H28" i="17"/>
  <c r="G28" i="17" s="1"/>
  <c r="B29" i="17"/>
  <c r="A29" i="17" s="1"/>
  <c r="D29" i="17"/>
  <c r="C29" i="17" s="1"/>
  <c r="F29" i="17"/>
  <c r="E29" i="17" s="1"/>
  <c r="H29" i="17"/>
  <c r="G29" i="17" s="1"/>
  <c r="B30" i="17"/>
  <c r="A30" i="17" s="1"/>
  <c r="D30" i="17"/>
  <c r="C30" i="17" s="1"/>
  <c r="F30" i="17"/>
  <c r="E30" i="17" s="1"/>
  <c r="H30" i="17"/>
  <c r="G30" i="17" s="1"/>
  <c r="B31" i="17"/>
  <c r="A31" i="17" s="1"/>
  <c r="D31" i="17"/>
  <c r="C31" i="17" s="1"/>
  <c r="F31" i="17"/>
  <c r="E31" i="17" s="1"/>
  <c r="H31" i="17"/>
  <c r="G31" i="17" s="1"/>
  <c r="B32" i="17"/>
  <c r="A32" i="17" s="1"/>
  <c r="D32" i="17"/>
  <c r="C32" i="17" s="1"/>
  <c r="F32" i="17"/>
  <c r="E32" i="17" s="1"/>
  <c r="H32" i="17"/>
  <c r="G32" i="17" s="1"/>
  <c r="B33" i="17"/>
  <c r="A33" i="17" s="1"/>
  <c r="D33" i="17"/>
  <c r="C33" i="17" s="1"/>
  <c r="F33" i="17"/>
  <c r="E33" i="17" s="1"/>
  <c r="H33" i="17"/>
  <c r="G33" i="17" s="1"/>
  <c r="B34" i="17"/>
  <c r="A34" i="17" s="1"/>
  <c r="D34" i="17"/>
  <c r="C34" i="17" s="1"/>
  <c r="F34" i="17"/>
  <c r="E34" i="17" s="1"/>
  <c r="H34" i="17"/>
  <c r="G34" i="17" s="1"/>
  <c r="B35" i="17"/>
  <c r="A35" i="17" s="1"/>
  <c r="D35" i="17"/>
  <c r="C35" i="17" s="1"/>
  <c r="F35" i="17"/>
  <c r="E35" i="17" s="1"/>
  <c r="H35" i="17"/>
  <c r="G35" i="17" s="1"/>
  <c r="B36" i="17"/>
  <c r="A36" i="17" s="1"/>
  <c r="D36" i="17"/>
  <c r="C36" i="17" s="1"/>
  <c r="F36" i="17"/>
  <c r="E36" i="17" s="1"/>
  <c r="H36" i="17"/>
  <c r="G36" i="17" s="1"/>
  <c r="B37" i="17"/>
  <c r="A37" i="17" s="1"/>
  <c r="D37" i="17"/>
  <c r="C37" i="17" s="1"/>
  <c r="F37" i="17"/>
  <c r="E37" i="17" s="1"/>
  <c r="H37" i="17"/>
  <c r="G37" i="17" s="1"/>
  <c r="B38" i="17"/>
  <c r="A38" i="17" s="1"/>
  <c r="D38" i="17"/>
  <c r="C38" i="17" s="1"/>
  <c r="F38" i="17"/>
  <c r="E38" i="17" s="1"/>
  <c r="H38" i="17"/>
  <c r="G38" i="17" s="1"/>
  <c r="H9" i="17"/>
  <c r="F9" i="17"/>
  <c r="E9" i="17" s="1"/>
  <c r="D9" i="17"/>
  <c r="C9" i="17" s="1"/>
  <c r="S39" i="4" l="1"/>
  <c r="S42" i="4"/>
  <c r="S32" i="4"/>
  <c r="S25" i="4"/>
  <c r="C21" i="4"/>
  <c r="BK20" i="17"/>
  <c r="B22" i="4"/>
  <c r="R22" i="4" s="1"/>
  <c r="BL19" i="17"/>
  <c r="C22" i="4" s="1"/>
  <c r="Z36" i="17"/>
  <c r="Z34" i="17"/>
  <c r="Z32" i="17"/>
  <c r="Z30" i="17"/>
  <c r="Z37" i="17"/>
  <c r="Z35" i="17"/>
  <c r="Z33" i="17"/>
  <c r="Z31" i="17"/>
  <c r="Z29" i="17"/>
  <c r="Z27" i="17"/>
  <c r="Z28" i="17"/>
  <c r="Z25" i="17"/>
  <c r="Z23" i="17"/>
  <c r="Z21" i="17"/>
  <c r="Z19" i="17"/>
  <c r="Z17" i="17"/>
  <c r="Z15" i="17"/>
  <c r="Z13" i="17"/>
  <c r="Z11" i="17"/>
  <c r="Z26" i="17"/>
  <c r="Z24" i="17"/>
  <c r="Z22" i="17"/>
  <c r="Z20" i="17"/>
  <c r="Z18" i="17"/>
  <c r="Z16" i="17"/>
  <c r="Z14" i="17"/>
  <c r="Z12" i="17"/>
  <c r="Z10" i="17"/>
  <c r="I38" i="17"/>
  <c r="I29" i="17"/>
  <c r="I31" i="17"/>
  <c r="I32" i="17"/>
  <c r="I30" i="17"/>
  <c r="I28" i="17"/>
  <c r="I27" i="17"/>
  <c r="I39" i="17"/>
  <c r="I37" i="17"/>
  <c r="I35" i="17"/>
  <c r="I36" i="17"/>
  <c r="I34" i="17"/>
  <c r="I33" i="17"/>
  <c r="I25" i="17"/>
  <c r="I23" i="17"/>
  <c r="I21" i="17"/>
  <c r="I19" i="17"/>
  <c r="I17" i="17"/>
  <c r="I15" i="17"/>
  <c r="I13" i="17"/>
  <c r="I11" i="17"/>
  <c r="I26" i="17"/>
  <c r="I24" i="17"/>
  <c r="I22" i="17"/>
  <c r="I20" i="17"/>
  <c r="I18" i="17"/>
  <c r="I16" i="17"/>
  <c r="I14" i="17"/>
  <c r="I12" i="17"/>
  <c r="I10" i="17"/>
  <c r="Q12" i="12"/>
  <c r="L15" i="1" l="1"/>
  <c r="L14" i="1"/>
  <c r="BK21" i="17"/>
  <c r="B23" i="4"/>
  <c r="R23" i="4" s="1"/>
  <c r="BL20" i="17"/>
  <c r="C23" i="4" s="1"/>
  <c r="L23" i="1"/>
  <c r="L22" i="1"/>
  <c r="FP9" i="17"/>
  <c r="FO9" i="17" s="1"/>
  <c r="FH9" i="17"/>
  <c r="EQ9" i="17"/>
  <c r="DZ9" i="17"/>
  <c r="DI9" i="17"/>
  <c r="CR9" i="17"/>
  <c r="BJ9" i="17"/>
  <c r="P12" i="4" s="1"/>
  <c r="AS9" i="17"/>
  <c r="AB9" i="17"/>
  <c r="P12" i="2" s="1"/>
  <c r="K9" i="17"/>
  <c r="E56" i="17"/>
  <c r="GO46" i="17"/>
  <c r="GP46" i="17" s="1"/>
  <c r="FX46" i="17"/>
  <c r="FY46" i="17" s="1"/>
  <c r="FG46" i="17"/>
  <c r="FH46" i="17" s="1"/>
  <c r="EP46" i="17"/>
  <c r="EQ46" i="17" s="1"/>
  <c r="DY46" i="17"/>
  <c r="DZ46" i="17" s="1"/>
  <c r="DH46" i="17"/>
  <c r="DI46" i="17" s="1"/>
  <c r="CQ46" i="17"/>
  <c r="CR46" i="17" s="1"/>
  <c r="BZ46" i="17"/>
  <c r="CA46" i="17" s="1"/>
  <c r="BI46" i="17"/>
  <c r="BJ46" i="17" s="1"/>
  <c r="AR46" i="17"/>
  <c r="AS46" i="17" s="1"/>
  <c r="AA46" i="17"/>
  <c r="AB46" i="17" s="1"/>
  <c r="GP43" i="17"/>
  <c r="FY43" i="17"/>
  <c r="FX48" i="17" s="1"/>
  <c r="FH43" i="17"/>
  <c r="FG48" i="17" s="1"/>
  <c r="EQ43" i="17"/>
  <c r="EP48" i="17" s="1"/>
  <c r="DZ43" i="17"/>
  <c r="DI43" i="17"/>
  <c r="DH48" i="17" s="1"/>
  <c r="CR43" i="17"/>
  <c r="CQ48" i="17" s="1"/>
  <c r="CA43" i="17"/>
  <c r="BZ48" i="17" s="1"/>
  <c r="BJ43" i="17"/>
  <c r="AS43" i="17"/>
  <c r="AR48" i="17" s="1"/>
  <c r="AB43" i="17"/>
  <c r="AA48" i="17" s="1"/>
  <c r="GN42" i="17"/>
  <c r="FW42" i="17"/>
  <c r="FF42" i="17"/>
  <c r="EO42" i="17"/>
  <c r="DX42" i="17"/>
  <c r="DG42" i="17"/>
  <c r="CP42" i="17"/>
  <c r="BY42" i="17"/>
  <c r="BH42" i="17"/>
  <c r="AQ42" i="17"/>
  <c r="Z42" i="17"/>
  <c r="I42" i="17"/>
  <c r="GO48" i="17" l="1"/>
  <c r="GO49" i="17" s="1"/>
  <c r="O21" i="16" s="1"/>
  <c r="O5" i="13" s="1"/>
  <c r="DY48" i="17"/>
  <c r="DY49" i="17" s="1"/>
  <c r="K21" i="16" s="1"/>
  <c r="O5" i="9" s="1"/>
  <c r="BK22" i="17"/>
  <c r="B24" i="4"/>
  <c r="R24" i="4" s="1"/>
  <c r="BL21" i="17"/>
  <c r="C24" i="4" s="1"/>
  <c r="AA49" i="17"/>
  <c r="E21" i="16" s="1"/>
  <c r="O5" i="2" s="1"/>
  <c r="L46" i="2" s="1"/>
  <c r="CQ49" i="17"/>
  <c r="I21" i="16" s="1"/>
  <c r="O5" i="6" s="1"/>
  <c r="L46" i="6" s="1"/>
  <c r="FG49" i="17"/>
  <c r="M21" i="16" s="1"/>
  <c r="O5" i="11" s="1"/>
  <c r="L46" i="11" s="1"/>
  <c r="K54" i="17"/>
  <c r="K53" i="17"/>
  <c r="L53" i="17" s="1"/>
  <c r="AR49" i="17"/>
  <c r="F21" i="16" s="1"/>
  <c r="O5" i="3" s="1"/>
  <c r="L46" i="3" s="1"/>
  <c r="BZ49" i="17"/>
  <c r="H21" i="16" s="1"/>
  <c r="O5" i="5" s="1"/>
  <c r="L46" i="5" s="1"/>
  <c r="DH49" i="17"/>
  <c r="J21" i="16" s="1"/>
  <c r="O5" i="8" s="1"/>
  <c r="EP49" i="17"/>
  <c r="L21" i="16" s="1"/>
  <c r="O5" i="10" s="1"/>
  <c r="FX49" i="17"/>
  <c r="N21" i="16" s="1"/>
  <c r="O5" i="12" s="1"/>
  <c r="L47" i="17"/>
  <c r="K43" i="17"/>
  <c r="K46" i="17"/>
  <c r="J48" i="17" l="1"/>
  <c r="BK23" i="17"/>
  <c r="B25" i="4"/>
  <c r="R25" i="4" s="1"/>
  <c r="BL22" i="17"/>
  <c r="C25" i="4" s="1"/>
  <c r="M22" i="16"/>
  <c r="O22" i="16"/>
  <c r="L46" i="13"/>
  <c r="N22" i="16"/>
  <c r="L46" i="12"/>
  <c r="K22" i="16"/>
  <c r="L46" i="9"/>
  <c r="L22" i="16"/>
  <c r="L46" i="10"/>
  <c r="J22" i="16"/>
  <c r="L46" i="8"/>
  <c r="H22" i="16"/>
  <c r="F22" i="16"/>
  <c r="I22" i="16"/>
  <c r="E22" i="16"/>
  <c r="K55" i="17"/>
  <c r="J49" i="17"/>
  <c r="D21" i="16" l="1"/>
  <c r="O5" i="1" s="1"/>
  <c r="L46" i="1" s="1"/>
  <c r="BK24" i="17"/>
  <c r="B26" i="4"/>
  <c r="R26" i="4" s="1"/>
  <c r="BL23" i="17"/>
  <c r="C26" i="4" s="1"/>
  <c r="D22" i="16" l="1"/>
  <c r="BK25" i="17"/>
  <c r="B27" i="4"/>
  <c r="R27" i="4" s="1"/>
  <c r="BL24" i="17"/>
  <c r="C27" i="4" s="1"/>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12" i="11"/>
  <c r="P12" i="11"/>
  <c r="Q13" i="11"/>
  <c r="Q14" i="11"/>
  <c r="Q15" i="11"/>
  <c r="Q16" i="11"/>
  <c r="Q17" i="11"/>
  <c r="Q18" i="11"/>
  <c r="Q20" i="11"/>
  <c r="Q21" i="11"/>
  <c r="Q22" i="11"/>
  <c r="Q23" i="11"/>
  <c r="Q24" i="11"/>
  <c r="Q25" i="11"/>
  <c r="Q26" i="11"/>
  <c r="Q27" i="11"/>
  <c r="Q28" i="11"/>
  <c r="Q29" i="11"/>
  <c r="Q30" i="11"/>
  <c r="Q31" i="11"/>
  <c r="Q32" i="11"/>
  <c r="Q33" i="11"/>
  <c r="Q34" i="11"/>
  <c r="Q35" i="11"/>
  <c r="Q36" i="11"/>
  <c r="Q37" i="11"/>
  <c r="Q38" i="11"/>
  <c r="Q39" i="11"/>
  <c r="Q40" i="11"/>
  <c r="Q41" i="11"/>
  <c r="Q42" i="11"/>
  <c r="Q12" i="10"/>
  <c r="P12" i="10"/>
  <c r="Q13" i="10"/>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39" i="10"/>
  <c r="Q40" i="10"/>
  <c r="Q41" i="10"/>
  <c r="Q12" i="9"/>
  <c r="P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12" i="8"/>
  <c r="P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12" i="6"/>
  <c r="P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P12" i="5"/>
  <c r="Q13"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12" i="3"/>
  <c r="P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13" i="2"/>
  <c r="Q14" i="2"/>
  <c r="Q15" i="2"/>
  <c r="Q16" i="2"/>
  <c r="Q17" i="2"/>
  <c r="Q18" i="2"/>
  <c r="Q19" i="2"/>
  <c r="Q20" i="2"/>
  <c r="Q21" i="2"/>
  <c r="Q22" i="2"/>
  <c r="Q23" i="2"/>
  <c r="Q24" i="2"/>
  <c r="Q25" i="2"/>
  <c r="Q26" i="2"/>
  <c r="Q27" i="2"/>
  <c r="Q28" i="2"/>
  <c r="Q29" i="2"/>
  <c r="Q30" i="2"/>
  <c r="Q31" i="2"/>
  <c r="Q32" i="2"/>
  <c r="Q33" i="2"/>
  <c r="Q34" i="2"/>
  <c r="Q35" i="2"/>
  <c r="Q36" i="2"/>
  <c r="Q37" i="2"/>
  <c r="Q38" i="2"/>
  <c r="BK26" i="17" l="1"/>
  <c r="B28" i="4"/>
  <c r="R28" i="4" s="1"/>
  <c r="BL25" i="17"/>
  <c r="C28" i="4" s="1"/>
  <c r="Q27" i="1"/>
  <c r="Q21" i="1"/>
  <c r="Q25" i="1"/>
  <c r="Q26" i="1"/>
  <c r="Q28" i="1"/>
  <c r="Q29" i="1"/>
  <c r="Q30" i="1"/>
  <c r="Q31" i="1"/>
  <c r="Q32" i="1"/>
  <c r="Q33" i="1"/>
  <c r="Q34" i="1"/>
  <c r="Q35" i="1"/>
  <c r="Q36" i="1"/>
  <c r="Q37" i="1"/>
  <c r="Q38" i="1"/>
  <c r="Q39" i="1"/>
  <c r="Q40" i="1"/>
  <c r="Q41" i="1"/>
  <c r="Q42" i="1"/>
  <c r="Q13" i="1"/>
  <c r="Q14" i="1"/>
  <c r="Q15" i="1"/>
  <c r="Q16" i="1"/>
  <c r="Q17" i="1"/>
  <c r="Q18" i="1"/>
  <c r="Q19" i="1"/>
  <c r="Q20" i="1"/>
  <c r="Q22" i="1"/>
  <c r="Q23" i="1"/>
  <c r="Q24" i="1"/>
  <c r="BK27" i="17" l="1"/>
  <c r="B29" i="4"/>
  <c r="R29" i="4" s="1"/>
  <c r="BL26" i="17"/>
  <c r="C29" i="4" s="1"/>
  <c r="B9" i="17"/>
  <c r="A9" i="17" s="1"/>
  <c r="S9" i="17"/>
  <c r="R9" i="17" s="1"/>
  <c r="W9" i="17"/>
  <c r="V9" i="17" s="1"/>
  <c r="AJ9" i="17"/>
  <c r="AI9" i="17" s="1"/>
  <c r="AN9" i="17"/>
  <c r="AM9" i="17" s="1"/>
  <c r="BA9" i="17"/>
  <c r="AZ9" i="17" s="1"/>
  <c r="BE9" i="17"/>
  <c r="BD9" i="17" s="1"/>
  <c r="BR9" i="17"/>
  <c r="BQ9" i="17" s="1"/>
  <c r="BY9" i="17" s="1"/>
  <c r="BV9" i="17"/>
  <c r="BU9" i="17" s="1"/>
  <c r="CI9" i="17"/>
  <c r="CH9" i="17" s="1"/>
  <c r="CM9" i="17"/>
  <c r="CL9" i="17" s="1"/>
  <c r="CZ9" i="17"/>
  <c r="CY9" i="17" s="1"/>
  <c r="DD9" i="17"/>
  <c r="DC9" i="17" s="1"/>
  <c r="DQ9" i="17"/>
  <c r="DP9" i="17" s="1"/>
  <c r="DU9" i="17"/>
  <c r="DT9" i="17" s="1"/>
  <c r="EH9" i="17"/>
  <c r="EG9" i="17" s="1"/>
  <c r="EL9" i="17"/>
  <c r="EK9" i="17" s="1"/>
  <c r="EY9" i="17"/>
  <c r="EX9" i="17" s="1"/>
  <c r="FC9" i="17"/>
  <c r="FB9" i="17" s="1"/>
  <c r="FT9" i="17"/>
  <c r="FS9" i="17" s="1"/>
  <c r="GG9" i="17"/>
  <c r="GF9" i="17" s="1"/>
  <c r="GK9" i="17"/>
  <c r="GJ9" i="17" s="1"/>
  <c r="F32" i="16"/>
  <c r="H32" i="16"/>
  <c r="I32" i="16"/>
  <c r="K32" i="16"/>
  <c r="L32" i="16"/>
  <c r="M32" i="16"/>
  <c r="N32" i="16"/>
  <c r="O32" i="16"/>
  <c r="D33" i="16"/>
  <c r="F33" i="16"/>
  <c r="H33" i="16"/>
  <c r="I33" i="16"/>
  <c r="K33" i="16"/>
  <c r="L33" i="16"/>
  <c r="M33" i="16"/>
  <c r="N33" i="16"/>
  <c r="O33" i="16"/>
  <c r="D34" i="16"/>
  <c r="F34" i="16"/>
  <c r="H34" i="16"/>
  <c r="I34" i="16"/>
  <c r="K34" i="16"/>
  <c r="L34" i="16"/>
  <c r="M34" i="16"/>
  <c r="N34" i="16"/>
  <c r="O34" i="16"/>
  <c r="D35" i="16"/>
  <c r="F35" i="16"/>
  <c r="H35" i="16"/>
  <c r="I35" i="16"/>
  <c r="K35" i="16"/>
  <c r="L35" i="16"/>
  <c r="M35" i="16"/>
  <c r="N35" i="16"/>
  <c r="O35" i="16"/>
  <c r="D36" i="16"/>
  <c r="F36" i="16"/>
  <c r="H36" i="16"/>
  <c r="I36" i="16"/>
  <c r="K36" i="16"/>
  <c r="L36" i="16"/>
  <c r="M36" i="16"/>
  <c r="N36" i="16"/>
  <c r="O36" i="16"/>
  <c r="B12" i="1"/>
  <c r="B12" i="3"/>
  <c r="B12" i="5"/>
  <c r="B12" i="6"/>
  <c r="B12" i="8"/>
  <c r="B12" i="9"/>
  <c r="B12" i="10"/>
  <c r="B12" i="11"/>
  <c r="B12" i="12"/>
  <c r="B12" i="13"/>
  <c r="D37" i="16"/>
  <c r="F37" i="16"/>
  <c r="H37" i="16"/>
  <c r="I37" i="16"/>
  <c r="K37" i="16"/>
  <c r="L37" i="16"/>
  <c r="M37" i="16"/>
  <c r="N37" i="16"/>
  <c r="O37" i="16"/>
  <c r="AS37" i="17"/>
  <c r="P40" i="3" s="1"/>
  <c r="GP33" i="17"/>
  <c r="AS10" i="17"/>
  <c r="P13" i="3" s="1"/>
  <c r="AS11" i="17"/>
  <c r="P14" i="3" s="1"/>
  <c r="AS12" i="17"/>
  <c r="P15" i="3" s="1"/>
  <c r="AS13" i="17"/>
  <c r="P16" i="3" s="1"/>
  <c r="AS14" i="17"/>
  <c r="P17" i="3" s="1"/>
  <c r="AS15" i="17"/>
  <c r="P18" i="3" s="1"/>
  <c r="AS16" i="17"/>
  <c r="P19" i="3" s="1"/>
  <c r="AS17" i="17"/>
  <c r="P20" i="3" s="1"/>
  <c r="AS18" i="17"/>
  <c r="P21" i="3" s="1"/>
  <c r="AS19" i="17"/>
  <c r="P22" i="3" s="1"/>
  <c r="AS20" i="17"/>
  <c r="P23" i="3" s="1"/>
  <c r="AS21" i="17"/>
  <c r="P24" i="3" s="1"/>
  <c r="AS22" i="17"/>
  <c r="P25" i="3" s="1"/>
  <c r="AS23" i="17"/>
  <c r="P26" i="3" s="1"/>
  <c r="AS24" i="17"/>
  <c r="P27" i="3" s="1"/>
  <c r="AS25" i="17"/>
  <c r="P28" i="3" s="1"/>
  <c r="AS26" i="17"/>
  <c r="P29" i="3" s="1"/>
  <c r="AS27" i="17"/>
  <c r="P30" i="3" s="1"/>
  <c r="AS28" i="17"/>
  <c r="P31" i="3" s="1"/>
  <c r="AS29" i="17"/>
  <c r="P32" i="3" s="1"/>
  <c r="AS30" i="17"/>
  <c r="P33" i="3" s="1"/>
  <c r="AS31" i="17"/>
  <c r="P34" i="3" s="1"/>
  <c r="AS32" i="17"/>
  <c r="P35" i="3" s="1"/>
  <c r="AS33" i="17"/>
  <c r="P36" i="3" s="1"/>
  <c r="AS34" i="17"/>
  <c r="P37" i="3" s="1"/>
  <c r="AS35" i="17"/>
  <c r="P38" i="3" s="1"/>
  <c r="AS36" i="17"/>
  <c r="P39" i="3" s="1"/>
  <c r="AS38" i="17"/>
  <c r="P41" i="3" s="1"/>
  <c r="AS39" i="17"/>
  <c r="P42" i="3" s="1"/>
  <c r="GP38" i="17"/>
  <c r="P41" i="13" s="1"/>
  <c r="GP34" i="17"/>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12" i="13"/>
  <c r="B13" i="13"/>
  <c r="R13" i="13" s="1"/>
  <c r="B14" i="13"/>
  <c r="R14" i="13" s="1"/>
  <c r="B15" i="13"/>
  <c r="R15" i="13" s="1"/>
  <c r="B16" i="13"/>
  <c r="R16" i="13" s="1"/>
  <c r="B17" i="13"/>
  <c r="R17" i="13" s="1"/>
  <c r="B18" i="13"/>
  <c r="R18" i="13" s="1"/>
  <c r="B19" i="13"/>
  <c r="R19" i="13" s="1"/>
  <c r="B20" i="13"/>
  <c r="R20" i="13" s="1"/>
  <c r="B21" i="13"/>
  <c r="R21" i="13" s="1"/>
  <c r="B22" i="13"/>
  <c r="R22" i="13" s="1"/>
  <c r="B23" i="13"/>
  <c r="R23" i="13" s="1"/>
  <c r="B24" i="13"/>
  <c r="R24" i="13" s="1"/>
  <c r="B25" i="13"/>
  <c r="R25" i="13" s="1"/>
  <c r="B26" i="13"/>
  <c r="R26" i="13" s="1"/>
  <c r="B27" i="13"/>
  <c r="R27" i="13" s="1"/>
  <c r="B28" i="13"/>
  <c r="R28" i="13" s="1"/>
  <c r="B29" i="13"/>
  <c r="R29" i="13" s="1"/>
  <c r="B30" i="13"/>
  <c r="R30" i="13" s="1"/>
  <c r="B31" i="13"/>
  <c r="R31" i="13" s="1"/>
  <c r="B32" i="13"/>
  <c r="R32" i="13" s="1"/>
  <c r="B33" i="13"/>
  <c r="R33" i="13" s="1"/>
  <c r="B34" i="13"/>
  <c r="R34" i="13" s="1"/>
  <c r="B35" i="13"/>
  <c r="R35" i="13" s="1"/>
  <c r="B36" i="13"/>
  <c r="R36" i="13" s="1"/>
  <c r="B37" i="13"/>
  <c r="R37" i="13" s="1"/>
  <c r="B38" i="13"/>
  <c r="R38" i="13" s="1"/>
  <c r="B39" i="13"/>
  <c r="R39" i="13" s="1"/>
  <c r="B40" i="13"/>
  <c r="R40" i="13" s="1"/>
  <c r="B41" i="13"/>
  <c r="R41" i="13" s="1"/>
  <c r="B42" i="13"/>
  <c r="R42" i="13" s="1"/>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12" i="12"/>
  <c r="B13" i="12"/>
  <c r="R13" i="12" s="1"/>
  <c r="B14" i="12"/>
  <c r="R14" i="12" s="1"/>
  <c r="B15" i="12"/>
  <c r="R15" i="12" s="1"/>
  <c r="B16" i="12"/>
  <c r="R16" i="12" s="1"/>
  <c r="B17" i="12"/>
  <c r="R17" i="12" s="1"/>
  <c r="B18" i="12"/>
  <c r="R18" i="12" s="1"/>
  <c r="B19" i="12"/>
  <c r="R19" i="12" s="1"/>
  <c r="B20" i="12"/>
  <c r="R20" i="12" s="1"/>
  <c r="B21" i="12"/>
  <c r="R21" i="12" s="1"/>
  <c r="B22" i="12"/>
  <c r="R22" i="12" s="1"/>
  <c r="B23" i="12"/>
  <c r="R23" i="12" s="1"/>
  <c r="B24" i="12"/>
  <c r="R24" i="12" s="1"/>
  <c r="B25" i="12"/>
  <c r="R25" i="12" s="1"/>
  <c r="B26" i="12"/>
  <c r="R26" i="12" s="1"/>
  <c r="B27" i="12"/>
  <c r="R27" i="12" s="1"/>
  <c r="B28" i="12"/>
  <c r="R28" i="12" s="1"/>
  <c r="B29" i="12"/>
  <c r="R29" i="12" s="1"/>
  <c r="B30" i="12"/>
  <c r="R30" i="12" s="1"/>
  <c r="B31" i="12"/>
  <c r="R31" i="12" s="1"/>
  <c r="B32" i="12"/>
  <c r="R32" i="12" s="1"/>
  <c r="B33" i="12"/>
  <c r="R33" i="12" s="1"/>
  <c r="B34" i="12"/>
  <c r="R34" i="12" s="1"/>
  <c r="B35" i="12"/>
  <c r="R35" i="12" s="1"/>
  <c r="B36" i="12"/>
  <c r="R36" i="12" s="1"/>
  <c r="B37" i="12"/>
  <c r="R37" i="12" s="1"/>
  <c r="B38" i="12"/>
  <c r="R38" i="12" s="1"/>
  <c r="B39" i="12"/>
  <c r="R39" i="12" s="1"/>
  <c r="B40" i="12"/>
  <c r="R40" i="12" s="1"/>
  <c r="B41" i="12"/>
  <c r="R41" i="12" s="1"/>
  <c r="FY36" i="17"/>
  <c r="P39" i="12" s="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12" i="11"/>
  <c r="B13" i="11"/>
  <c r="R13" i="11" s="1"/>
  <c r="B14" i="11"/>
  <c r="R14" i="11" s="1"/>
  <c r="B15" i="11"/>
  <c r="R15" i="11" s="1"/>
  <c r="B16" i="11"/>
  <c r="R16" i="11" s="1"/>
  <c r="B17" i="11"/>
  <c r="R17" i="11" s="1"/>
  <c r="B18" i="11"/>
  <c r="R18" i="11" s="1"/>
  <c r="B19" i="11"/>
  <c r="R19" i="11" s="1"/>
  <c r="B20" i="11"/>
  <c r="R20" i="11" s="1"/>
  <c r="B21" i="11"/>
  <c r="R21" i="11" s="1"/>
  <c r="B22" i="11"/>
  <c r="R22" i="11" s="1"/>
  <c r="B23" i="11"/>
  <c r="R23" i="11" s="1"/>
  <c r="B24" i="11"/>
  <c r="R24" i="11" s="1"/>
  <c r="B25" i="11"/>
  <c r="R25" i="11" s="1"/>
  <c r="B26" i="11"/>
  <c r="R26" i="11" s="1"/>
  <c r="B27" i="11"/>
  <c r="R27" i="11" s="1"/>
  <c r="B28" i="11"/>
  <c r="R28" i="11" s="1"/>
  <c r="B29" i="11"/>
  <c r="R29" i="11" s="1"/>
  <c r="B30" i="11"/>
  <c r="R30" i="11" s="1"/>
  <c r="B31" i="11"/>
  <c r="R31" i="11" s="1"/>
  <c r="B32" i="11"/>
  <c r="R32" i="11" s="1"/>
  <c r="B33" i="11"/>
  <c r="R33" i="11" s="1"/>
  <c r="B34" i="11"/>
  <c r="R34" i="11" s="1"/>
  <c r="B35" i="11"/>
  <c r="R35" i="11" s="1"/>
  <c r="B36" i="11"/>
  <c r="R36" i="11" s="1"/>
  <c r="B37" i="11"/>
  <c r="R37" i="11" s="1"/>
  <c r="B38" i="11"/>
  <c r="R38" i="11" s="1"/>
  <c r="B39" i="11"/>
  <c r="R39" i="11" s="1"/>
  <c r="B40" i="11"/>
  <c r="R40" i="11" s="1"/>
  <c r="B41" i="11"/>
  <c r="R41" i="11" s="1"/>
  <c r="B42" i="11"/>
  <c r="R42" i="11" s="1"/>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12" i="10"/>
  <c r="B13" i="10"/>
  <c r="R13" i="10" s="1"/>
  <c r="B14" i="10"/>
  <c r="R14" i="10" s="1"/>
  <c r="B15" i="10"/>
  <c r="R15" i="10" s="1"/>
  <c r="B16" i="10"/>
  <c r="R16" i="10" s="1"/>
  <c r="B17" i="10"/>
  <c r="R17" i="10" s="1"/>
  <c r="B18" i="10"/>
  <c r="R18" i="10" s="1"/>
  <c r="B19" i="10"/>
  <c r="R19" i="10" s="1"/>
  <c r="B20" i="10"/>
  <c r="R20" i="10" s="1"/>
  <c r="B21" i="10"/>
  <c r="R21" i="10" s="1"/>
  <c r="B22" i="10"/>
  <c r="R22" i="10" s="1"/>
  <c r="B23" i="10"/>
  <c r="R23" i="10" s="1"/>
  <c r="B24" i="10"/>
  <c r="R24" i="10" s="1"/>
  <c r="B25" i="10"/>
  <c r="R25" i="10" s="1"/>
  <c r="B26" i="10"/>
  <c r="R26" i="10" s="1"/>
  <c r="B27" i="10"/>
  <c r="R27" i="10" s="1"/>
  <c r="B28" i="10"/>
  <c r="R28" i="10" s="1"/>
  <c r="B29" i="10"/>
  <c r="R29" i="10" s="1"/>
  <c r="B30" i="10"/>
  <c r="R30" i="10" s="1"/>
  <c r="B31" i="10"/>
  <c r="R31" i="10" s="1"/>
  <c r="B32" i="10"/>
  <c r="R32" i="10" s="1"/>
  <c r="B33" i="10"/>
  <c r="R33" i="10" s="1"/>
  <c r="B34" i="10"/>
  <c r="R34" i="10" s="1"/>
  <c r="B35" i="10"/>
  <c r="R35" i="10" s="1"/>
  <c r="B36" i="10"/>
  <c r="R36" i="10" s="1"/>
  <c r="B37" i="10"/>
  <c r="R37" i="10" s="1"/>
  <c r="B38" i="10"/>
  <c r="R38" i="10" s="1"/>
  <c r="B39" i="10"/>
  <c r="R39" i="10" s="1"/>
  <c r="B40" i="10"/>
  <c r="R40" i="10" s="1"/>
  <c r="B41" i="10"/>
  <c r="R41" i="10" s="1"/>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B13" i="9"/>
  <c r="R13" i="9" s="1"/>
  <c r="B14" i="9"/>
  <c r="R14" i="9" s="1"/>
  <c r="B15" i="9"/>
  <c r="R15" i="9" s="1"/>
  <c r="B16" i="9"/>
  <c r="R16" i="9" s="1"/>
  <c r="B17" i="9"/>
  <c r="R17" i="9" s="1"/>
  <c r="B18" i="9"/>
  <c r="R18" i="9" s="1"/>
  <c r="B19" i="9"/>
  <c r="R19" i="9" s="1"/>
  <c r="B20" i="9"/>
  <c r="R20" i="9" s="1"/>
  <c r="B21" i="9"/>
  <c r="R21" i="9" s="1"/>
  <c r="B22" i="9"/>
  <c r="R22" i="9" s="1"/>
  <c r="B23" i="9"/>
  <c r="R23" i="9" s="1"/>
  <c r="B24" i="9"/>
  <c r="R24" i="9" s="1"/>
  <c r="B25" i="9"/>
  <c r="R25" i="9" s="1"/>
  <c r="B26" i="9"/>
  <c r="R26" i="9" s="1"/>
  <c r="B27" i="9"/>
  <c r="R27" i="9" s="1"/>
  <c r="B28" i="9"/>
  <c r="R28" i="9" s="1"/>
  <c r="B29" i="9"/>
  <c r="R29" i="9" s="1"/>
  <c r="B30" i="9"/>
  <c r="R30" i="9" s="1"/>
  <c r="B31" i="9"/>
  <c r="R31" i="9" s="1"/>
  <c r="B32" i="9"/>
  <c r="R32" i="9" s="1"/>
  <c r="B33" i="9"/>
  <c r="R33" i="9" s="1"/>
  <c r="B34" i="9"/>
  <c r="R34" i="9" s="1"/>
  <c r="B35" i="9"/>
  <c r="R35" i="9" s="1"/>
  <c r="B36" i="9"/>
  <c r="R36" i="9" s="1"/>
  <c r="B37" i="9"/>
  <c r="R37" i="9" s="1"/>
  <c r="B38" i="9"/>
  <c r="R38" i="9" s="1"/>
  <c r="B39" i="9"/>
  <c r="R39" i="9" s="1"/>
  <c r="B40" i="9"/>
  <c r="R40" i="9" s="1"/>
  <c r="B41" i="9"/>
  <c r="R41" i="9" s="1"/>
  <c r="B42" i="9"/>
  <c r="R42" i="9" s="1"/>
  <c r="C12" i="9"/>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12" i="8"/>
  <c r="B13" i="8"/>
  <c r="R13" i="8" s="1"/>
  <c r="B14" i="8"/>
  <c r="R14" i="8" s="1"/>
  <c r="B15" i="8"/>
  <c r="R15" i="8" s="1"/>
  <c r="B16" i="8"/>
  <c r="R16" i="8" s="1"/>
  <c r="B17" i="8"/>
  <c r="R17" i="8" s="1"/>
  <c r="B18" i="8"/>
  <c r="R18" i="8" s="1"/>
  <c r="B19" i="8"/>
  <c r="R19" i="8" s="1"/>
  <c r="B20" i="8"/>
  <c r="R20" i="8" s="1"/>
  <c r="B21" i="8"/>
  <c r="R21" i="8" s="1"/>
  <c r="B22" i="8"/>
  <c r="R22" i="8" s="1"/>
  <c r="B23" i="8"/>
  <c r="R23" i="8" s="1"/>
  <c r="B24" i="8"/>
  <c r="R24" i="8" s="1"/>
  <c r="B25" i="8"/>
  <c r="R25" i="8" s="1"/>
  <c r="B26" i="8"/>
  <c r="R26" i="8" s="1"/>
  <c r="B27" i="8"/>
  <c r="R27" i="8" s="1"/>
  <c r="B28" i="8"/>
  <c r="R28" i="8" s="1"/>
  <c r="B29" i="8"/>
  <c r="R29" i="8" s="1"/>
  <c r="B30" i="8"/>
  <c r="R30" i="8" s="1"/>
  <c r="B31" i="8"/>
  <c r="R31" i="8" s="1"/>
  <c r="B32" i="8"/>
  <c r="R32" i="8" s="1"/>
  <c r="B33" i="8"/>
  <c r="R33" i="8" s="1"/>
  <c r="B34" i="8"/>
  <c r="R34" i="8" s="1"/>
  <c r="B35" i="8"/>
  <c r="R35" i="8" s="1"/>
  <c r="B36" i="8"/>
  <c r="R36" i="8" s="1"/>
  <c r="B37" i="8"/>
  <c r="R37" i="8" s="1"/>
  <c r="B38" i="8"/>
  <c r="R38" i="8" s="1"/>
  <c r="B39" i="8"/>
  <c r="R39" i="8" s="1"/>
  <c r="B40" i="8"/>
  <c r="R40" i="8" s="1"/>
  <c r="B41" i="8"/>
  <c r="R41" i="8" s="1"/>
  <c r="B42" i="8"/>
  <c r="R42" i="8" s="1"/>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12" i="6"/>
  <c r="B13" i="6"/>
  <c r="R13" i="6" s="1"/>
  <c r="B14" i="6"/>
  <c r="R14" i="6" s="1"/>
  <c r="B15" i="6"/>
  <c r="R15" i="6" s="1"/>
  <c r="B16" i="6"/>
  <c r="R16" i="6" s="1"/>
  <c r="B17" i="6"/>
  <c r="R17" i="6" s="1"/>
  <c r="B18" i="6"/>
  <c r="R18" i="6" s="1"/>
  <c r="B19" i="6"/>
  <c r="R19" i="6" s="1"/>
  <c r="B20" i="6"/>
  <c r="R20" i="6" s="1"/>
  <c r="B21" i="6"/>
  <c r="R21" i="6" s="1"/>
  <c r="B22" i="6"/>
  <c r="R22" i="6" s="1"/>
  <c r="B23" i="6"/>
  <c r="R23" i="6" s="1"/>
  <c r="B24" i="6"/>
  <c r="R24" i="6" s="1"/>
  <c r="B25" i="6"/>
  <c r="R25" i="6" s="1"/>
  <c r="B26" i="6"/>
  <c r="R26" i="6" s="1"/>
  <c r="B27" i="6"/>
  <c r="R27" i="6" s="1"/>
  <c r="B28" i="6"/>
  <c r="R28" i="6" s="1"/>
  <c r="B29" i="6"/>
  <c r="R29" i="6" s="1"/>
  <c r="B30" i="6"/>
  <c r="R30" i="6" s="1"/>
  <c r="B31" i="6"/>
  <c r="R31" i="6" s="1"/>
  <c r="B32" i="6"/>
  <c r="R32" i="6" s="1"/>
  <c r="B33" i="6"/>
  <c r="R33" i="6" s="1"/>
  <c r="B34" i="6"/>
  <c r="R34" i="6" s="1"/>
  <c r="B35" i="6"/>
  <c r="R35" i="6" s="1"/>
  <c r="B36" i="6"/>
  <c r="R36" i="6" s="1"/>
  <c r="B37" i="6"/>
  <c r="R37" i="6" s="1"/>
  <c r="B38" i="6"/>
  <c r="R38" i="6" s="1"/>
  <c r="B39" i="6"/>
  <c r="R39" i="6" s="1"/>
  <c r="B40" i="6"/>
  <c r="R40" i="6" s="1"/>
  <c r="B41" i="6"/>
  <c r="R41" i="6" s="1"/>
  <c r="B42" i="6"/>
  <c r="R42" i="6" s="1"/>
  <c r="CR21" i="17"/>
  <c r="P24" i="6" s="1"/>
  <c r="CR11" i="17"/>
  <c r="P14" i="6" s="1"/>
  <c r="CR10" i="17"/>
  <c r="P13" i="6" s="1"/>
  <c r="K10" i="17"/>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12" i="5"/>
  <c r="B13" i="5"/>
  <c r="R13" i="5" s="1"/>
  <c r="B14" i="5"/>
  <c r="R14" i="5" s="1"/>
  <c r="B15" i="5"/>
  <c r="R15" i="5" s="1"/>
  <c r="B16" i="5"/>
  <c r="R16" i="5" s="1"/>
  <c r="B17" i="5"/>
  <c r="R17" i="5" s="1"/>
  <c r="B18" i="5"/>
  <c r="R18" i="5" s="1"/>
  <c r="B19" i="5"/>
  <c r="R19" i="5" s="1"/>
  <c r="B20" i="5"/>
  <c r="R20" i="5" s="1"/>
  <c r="B21" i="5"/>
  <c r="R21" i="5" s="1"/>
  <c r="B22" i="5"/>
  <c r="R22" i="5" s="1"/>
  <c r="B23" i="5"/>
  <c r="R23" i="5" s="1"/>
  <c r="B24" i="5"/>
  <c r="R24" i="5" s="1"/>
  <c r="B25" i="5"/>
  <c r="R25" i="5" s="1"/>
  <c r="B26" i="5"/>
  <c r="R26" i="5" s="1"/>
  <c r="B27" i="5"/>
  <c r="R27" i="5" s="1"/>
  <c r="B28" i="5"/>
  <c r="R28" i="5" s="1"/>
  <c r="B29" i="5"/>
  <c r="R29" i="5" s="1"/>
  <c r="B30" i="5"/>
  <c r="R30" i="5" s="1"/>
  <c r="B31" i="5"/>
  <c r="R31" i="5" s="1"/>
  <c r="B32" i="5"/>
  <c r="R32" i="5" s="1"/>
  <c r="B33" i="5"/>
  <c r="R33" i="5" s="1"/>
  <c r="B34" i="5"/>
  <c r="R34" i="5" s="1"/>
  <c r="B35" i="5"/>
  <c r="R35" i="5" s="1"/>
  <c r="B36" i="5"/>
  <c r="R36" i="5" s="1"/>
  <c r="B37" i="5"/>
  <c r="R37" i="5" s="1"/>
  <c r="B38" i="5"/>
  <c r="R38" i="5" s="1"/>
  <c r="B39" i="5"/>
  <c r="R39" i="5" s="1"/>
  <c r="B40" i="5"/>
  <c r="R40" i="5" s="1"/>
  <c r="B41" i="5"/>
  <c r="R41" i="5" s="1"/>
  <c r="B42" i="5"/>
  <c r="R42" i="5" s="1"/>
  <c r="BJ30" i="17"/>
  <c r="P33" i="4" s="1"/>
  <c r="BJ33" i="17"/>
  <c r="P36" i="4" s="1"/>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B13" i="3"/>
  <c r="R13" i="3" s="1"/>
  <c r="B14" i="3"/>
  <c r="R14" i="3" s="1"/>
  <c r="B15" i="3"/>
  <c r="R15" i="3" s="1"/>
  <c r="B16" i="3"/>
  <c r="R16" i="3" s="1"/>
  <c r="B17" i="3"/>
  <c r="R17" i="3" s="1"/>
  <c r="B18" i="3"/>
  <c r="R18" i="3" s="1"/>
  <c r="B19" i="3"/>
  <c r="R19" i="3" s="1"/>
  <c r="B20" i="3"/>
  <c r="R20" i="3" s="1"/>
  <c r="B21" i="3"/>
  <c r="R21" i="3" s="1"/>
  <c r="B22" i="3"/>
  <c r="R22" i="3" s="1"/>
  <c r="B23" i="3"/>
  <c r="R23" i="3" s="1"/>
  <c r="B24" i="3"/>
  <c r="R24" i="3" s="1"/>
  <c r="B25" i="3"/>
  <c r="R25" i="3" s="1"/>
  <c r="B26" i="3"/>
  <c r="R26" i="3" s="1"/>
  <c r="B27" i="3"/>
  <c r="R27" i="3" s="1"/>
  <c r="B28" i="3"/>
  <c r="R28" i="3" s="1"/>
  <c r="B29" i="3"/>
  <c r="R29" i="3" s="1"/>
  <c r="B30" i="3"/>
  <c r="R30" i="3" s="1"/>
  <c r="B31" i="3"/>
  <c r="R31" i="3" s="1"/>
  <c r="B32" i="3"/>
  <c r="R32" i="3" s="1"/>
  <c r="B33" i="3"/>
  <c r="R33" i="3" s="1"/>
  <c r="B34" i="3"/>
  <c r="R34" i="3" s="1"/>
  <c r="B35" i="3"/>
  <c r="R35" i="3" s="1"/>
  <c r="B36" i="3"/>
  <c r="R36" i="3" s="1"/>
  <c r="B37" i="3"/>
  <c r="R37" i="3" s="1"/>
  <c r="B38" i="3"/>
  <c r="R38" i="3" s="1"/>
  <c r="B39" i="3"/>
  <c r="R39" i="3" s="1"/>
  <c r="B40" i="3"/>
  <c r="R40" i="3" s="1"/>
  <c r="B41" i="3"/>
  <c r="R41" i="3" s="1"/>
  <c r="B42" i="3"/>
  <c r="R42" i="3" s="1"/>
  <c r="C12" i="3"/>
  <c r="AB37" i="17"/>
  <c r="P40" i="2" s="1"/>
  <c r="C40" i="2"/>
  <c r="B40" i="2"/>
  <c r="R40" i="2" s="1"/>
  <c r="C13" i="2"/>
  <c r="C14" i="2"/>
  <c r="C15" i="2"/>
  <c r="C16" i="2"/>
  <c r="C17" i="2"/>
  <c r="C18" i="2"/>
  <c r="C19" i="2"/>
  <c r="C20" i="2"/>
  <c r="C21" i="2"/>
  <c r="C22" i="2"/>
  <c r="C23" i="2"/>
  <c r="C24" i="2"/>
  <c r="C25" i="2"/>
  <c r="C26" i="2"/>
  <c r="C27" i="2"/>
  <c r="C28" i="2"/>
  <c r="C29" i="2"/>
  <c r="C30" i="2"/>
  <c r="C31" i="2"/>
  <c r="C32" i="2"/>
  <c r="C33" i="2"/>
  <c r="C34" i="2"/>
  <c r="C35" i="2"/>
  <c r="C36" i="2"/>
  <c r="C37" i="2"/>
  <c r="C38" i="2"/>
  <c r="C39" i="2"/>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12" i="1"/>
  <c r="B13" i="2"/>
  <c r="R13" i="2" s="1"/>
  <c r="B14" i="2"/>
  <c r="R14" i="2" s="1"/>
  <c r="B15" i="2"/>
  <c r="R15" i="2" s="1"/>
  <c r="B16" i="2"/>
  <c r="R16" i="2" s="1"/>
  <c r="B17" i="2"/>
  <c r="R17" i="2" s="1"/>
  <c r="B18" i="2"/>
  <c r="R18" i="2" s="1"/>
  <c r="B19" i="2"/>
  <c r="R19" i="2" s="1"/>
  <c r="B20" i="2"/>
  <c r="R20" i="2" s="1"/>
  <c r="B21" i="2"/>
  <c r="R21" i="2" s="1"/>
  <c r="B22" i="2"/>
  <c r="R22" i="2" s="1"/>
  <c r="B23" i="2"/>
  <c r="R23" i="2" s="1"/>
  <c r="B24" i="2"/>
  <c r="R24" i="2" s="1"/>
  <c r="B25" i="2"/>
  <c r="R25" i="2" s="1"/>
  <c r="B26" i="2"/>
  <c r="R26" i="2" s="1"/>
  <c r="B27" i="2"/>
  <c r="R27" i="2" s="1"/>
  <c r="B28" i="2"/>
  <c r="R28" i="2" s="1"/>
  <c r="B29" i="2"/>
  <c r="R29" i="2" s="1"/>
  <c r="B30" i="2"/>
  <c r="R30" i="2" s="1"/>
  <c r="B31" i="2"/>
  <c r="R31" i="2" s="1"/>
  <c r="B32" i="2"/>
  <c r="R32" i="2" s="1"/>
  <c r="B33" i="2"/>
  <c r="R33" i="2" s="1"/>
  <c r="B34" i="2"/>
  <c r="R34" i="2" s="1"/>
  <c r="B35" i="2"/>
  <c r="R35" i="2" s="1"/>
  <c r="B36" i="2"/>
  <c r="R36" i="2" s="1"/>
  <c r="B37" i="2"/>
  <c r="R37" i="2" s="1"/>
  <c r="B38" i="2"/>
  <c r="R38" i="2" s="1"/>
  <c r="B39" i="2"/>
  <c r="R39" i="2" s="1"/>
  <c r="B13" i="1"/>
  <c r="R13" i="1" s="1"/>
  <c r="B14" i="1"/>
  <c r="R14" i="1" s="1"/>
  <c r="B15" i="1"/>
  <c r="R15" i="1" s="1"/>
  <c r="B16" i="1"/>
  <c r="R16" i="1" s="1"/>
  <c r="B17" i="1"/>
  <c r="R17" i="1" s="1"/>
  <c r="B18" i="1"/>
  <c r="R18" i="1" s="1"/>
  <c r="B19" i="1"/>
  <c r="R19" i="1" s="1"/>
  <c r="B20" i="1"/>
  <c r="R20" i="1" s="1"/>
  <c r="B21" i="1"/>
  <c r="R21" i="1" s="1"/>
  <c r="B22" i="1"/>
  <c r="R22" i="1" s="1"/>
  <c r="B23" i="1"/>
  <c r="R23" i="1" s="1"/>
  <c r="B24" i="1"/>
  <c r="R24" i="1" s="1"/>
  <c r="B25" i="1"/>
  <c r="R25" i="1" s="1"/>
  <c r="B26" i="1"/>
  <c r="R26" i="1" s="1"/>
  <c r="B27" i="1"/>
  <c r="R27" i="1" s="1"/>
  <c r="B28" i="1"/>
  <c r="R28" i="1" s="1"/>
  <c r="B29" i="1"/>
  <c r="R29" i="1" s="1"/>
  <c r="B30" i="1"/>
  <c r="R30" i="1" s="1"/>
  <c r="B31" i="1"/>
  <c r="R31" i="1" s="1"/>
  <c r="B32" i="1"/>
  <c r="R32" i="1" s="1"/>
  <c r="B33" i="1"/>
  <c r="R33" i="1" s="1"/>
  <c r="B34" i="1"/>
  <c r="R34" i="1" s="1"/>
  <c r="B35" i="1"/>
  <c r="R35" i="1" s="1"/>
  <c r="B36" i="1"/>
  <c r="R36" i="1" s="1"/>
  <c r="B37" i="1"/>
  <c r="R37" i="1" s="1"/>
  <c r="B38" i="1"/>
  <c r="R38" i="1" s="1"/>
  <c r="B39" i="1"/>
  <c r="R39" i="1" s="1"/>
  <c r="B40" i="1"/>
  <c r="R40" i="1" s="1"/>
  <c r="B41" i="1"/>
  <c r="R41" i="1" s="1"/>
  <c r="B42" i="1"/>
  <c r="R42" i="1" s="1"/>
  <c r="CR12" i="17"/>
  <c r="P15" i="6" s="1"/>
  <c r="FY35" i="17"/>
  <c r="P38" i="12" s="1"/>
  <c r="FY31" i="17"/>
  <c r="P34" i="12" s="1"/>
  <c r="FY30" i="17"/>
  <c r="P33" i="12" s="1"/>
  <c r="CA32" i="17"/>
  <c r="P35" i="5" s="1"/>
  <c r="CA29" i="17"/>
  <c r="P32" i="5" s="1"/>
  <c r="CA21" i="17"/>
  <c r="P24" i="5" s="1"/>
  <c r="BJ10" i="17"/>
  <c r="P13" i="4" s="1"/>
  <c r="BJ13" i="17"/>
  <c r="P16" i="4" s="1"/>
  <c r="BJ18" i="17"/>
  <c r="P21" i="4" s="1"/>
  <c r="BJ21" i="17"/>
  <c r="P24" i="4" s="1"/>
  <c r="BJ11" i="17"/>
  <c r="P14" i="4" s="1"/>
  <c r="BJ12" i="17"/>
  <c r="P15" i="4" s="1"/>
  <c r="BJ14" i="17"/>
  <c r="P17" i="4" s="1"/>
  <c r="BJ15" i="17"/>
  <c r="P18" i="4" s="1"/>
  <c r="BJ16" i="17"/>
  <c r="P19" i="4" s="1"/>
  <c r="BJ17" i="17"/>
  <c r="P20" i="4" s="1"/>
  <c r="BJ19" i="17"/>
  <c r="P22" i="4" s="1"/>
  <c r="BJ20" i="17"/>
  <c r="P23" i="4" s="1"/>
  <c r="BJ22" i="17"/>
  <c r="P25" i="4" s="1"/>
  <c r="BJ23" i="17"/>
  <c r="P26" i="4" s="1"/>
  <c r="BJ24" i="17"/>
  <c r="P27" i="4" s="1"/>
  <c r="BJ25" i="17"/>
  <c r="P28" i="4" s="1"/>
  <c r="BJ26" i="17"/>
  <c r="P29" i="4" s="1"/>
  <c r="BJ27" i="17"/>
  <c r="P30" i="4" s="1"/>
  <c r="BJ28" i="17"/>
  <c r="P31" i="4" s="1"/>
  <c r="BJ29" i="17"/>
  <c r="P32" i="4" s="1"/>
  <c r="BJ31" i="17"/>
  <c r="P34" i="4" s="1"/>
  <c r="BJ32" i="17"/>
  <c r="P35" i="4" s="1"/>
  <c r="BJ34" i="17"/>
  <c r="P37" i="4" s="1"/>
  <c r="BJ35" i="17"/>
  <c r="P38" i="4" s="1"/>
  <c r="BJ36" i="17"/>
  <c r="P39" i="4" s="1"/>
  <c r="BJ37" i="17"/>
  <c r="P40" i="4" s="1"/>
  <c r="BJ38" i="17"/>
  <c r="P41" i="4" s="1"/>
  <c r="DZ10" i="17"/>
  <c r="P13" i="9" s="1"/>
  <c r="DZ11" i="17"/>
  <c r="P14" i="9" s="1"/>
  <c r="DZ12" i="17"/>
  <c r="P15" i="9" s="1"/>
  <c r="DZ13" i="17"/>
  <c r="P16" i="9" s="1"/>
  <c r="DZ14" i="17"/>
  <c r="P17" i="9" s="1"/>
  <c r="DZ15" i="17"/>
  <c r="P18" i="9" s="1"/>
  <c r="DZ16" i="17"/>
  <c r="P19" i="9" s="1"/>
  <c r="DZ17" i="17"/>
  <c r="P20" i="9" s="1"/>
  <c r="DZ18" i="17"/>
  <c r="P21" i="9" s="1"/>
  <c r="DZ19" i="17"/>
  <c r="P22" i="9" s="1"/>
  <c r="DZ20" i="17"/>
  <c r="P23" i="9" s="1"/>
  <c r="DZ21" i="17"/>
  <c r="P24" i="9" s="1"/>
  <c r="DZ22" i="17"/>
  <c r="P25" i="9" s="1"/>
  <c r="DZ23" i="17"/>
  <c r="P26" i="9" s="1"/>
  <c r="DZ24" i="17"/>
  <c r="P27" i="9" s="1"/>
  <c r="DZ25" i="17"/>
  <c r="P28" i="9" s="1"/>
  <c r="DZ26" i="17"/>
  <c r="P29" i="9" s="1"/>
  <c r="DZ27" i="17"/>
  <c r="P30" i="9" s="1"/>
  <c r="DZ28" i="17"/>
  <c r="P31" i="9" s="1"/>
  <c r="DZ29" i="17"/>
  <c r="P32" i="9" s="1"/>
  <c r="DZ30" i="17"/>
  <c r="P33" i="9" s="1"/>
  <c r="DZ31" i="17"/>
  <c r="P34" i="9" s="1"/>
  <c r="DZ32" i="17"/>
  <c r="P35" i="9" s="1"/>
  <c r="DZ33" i="17"/>
  <c r="P36" i="9" s="1"/>
  <c r="DZ34" i="17"/>
  <c r="P37" i="9" s="1"/>
  <c r="DZ35" i="17"/>
  <c r="P38" i="9" s="1"/>
  <c r="DZ36" i="17"/>
  <c r="P39" i="9" s="1"/>
  <c r="DZ37" i="17"/>
  <c r="P40" i="9" s="1"/>
  <c r="DZ38" i="17"/>
  <c r="P41" i="9" s="1"/>
  <c r="DZ39" i="17"/>
  <c r="P42" i="9" s="1"/>
  <c r="GP39" i="17"/>
  <c r="P42" i="13" s="1"/>
  <c r="GP32" i="17"/>
  <c r="GP9" i="17"/>
  <c r="P12" i="13" s="1"/>
  <c r="GP10" i="17"/>
  <c r="P13" i="13" s="1"/>
  <c r="GP11" i="17"/>
  <c r="P14" i="13" s="1"/>
  <c r="GP12" i="17"/>
  <c r="P15" i="13" s="1"/>
  <c r="GP13" i="17"/>
  <c r="P16" i="13" s="1"/>
  <c r="GP14" i="17"/>
  <c r="P17" i="13" s="1"/>
  <c r="GP15" i="17"/>
  <c r="P18" i="13" s="1"/>
  <c r="GP16" i="17"/>
  <c r="P19" i="13" s="1"/>
  <c r="GP17" i="17"/>
  <c r="P20" i="13" s="1"/>
  <c r="GP18" i="17"/>
  <c r="P21" i="13" s="1"/>
  <c r="GP19" i="17"/>
  <c r="P22" i="13" s="1"/>
  <c r="GP20" i="17"/>
  <c r="P23" i="13" s="1"/>
  <c r="GP21" i="17"/>
  <c r="P24" i="13" s="1"/>
  <c r="GP22" i="17"/>
  <c r="P25" i="13" s="1"/>
  <c r="GP23" i="17"/>
  <c r="P26" i="13" s="1"/>
  <c r="GP24" i="17"/>
  <c r="P27" i="13" s="1"/>
  <c r="GP25" i="17"/>
  <c r="P28" i="13" s="1"/>
  <c r="GP26" i="17"/>
  <c r="P29" i="13" s="1"/>
  <c r="GP27" i="17"/>
  <c r="P30" i="13" s="1"/>
  <c r="GP28" i="17"/>
  <c r="P31" i="13" s="1"/>
  <c r="GP29" i="17"/>
  <c r="P32" i="13" s="1"/>
  <c r="GP30" i="17"/>
  <c r="P33" i="13" s="1"/>
  <c r="GP31" i="17"/>
  <c r="P34" i="13" s="1"/>
  <c r="GP35" i="17"/>
  <c r="P38" i="13" s="1"/>
  <c r="GP36" i="17"/>
  <c r="P39" i="13" s="1"/>
  <c r="GP37" i="17"/>
  <c r="P40" i="13" s="1"/>
  <c r="AB10" i="17"/>
  <c r="P13" i="2" s="1"/>
  <c r="AB11" i="17"/>
  <c r="P14" i="2" s="1"/>
  <c r="AB12" i="17"/>
  <c r="P15" i="2" s="1"/>
  <c r="AB13" i="17"/>
  <c r="P16" i="2" s="1"/>
  <c r="AB14" i="17"/>
  <c r="P17" i="2" s="1"/>
  <c r="AB15" i="17"/>
  <c r="P18" i="2" s="1"/>
  <c r="AB16" i="17"/>
  <c r="P19" i="2" s="1"/>
  <c r="AB17" i="17"/>
  <c r="P20" i="2" s="1"/>
  <c r="AB18" i="17"/>
  <c r="P21" i="2" s="1"/>
  <c r="AB20" i="17"/>
  <c r="P23" i="2" s="1"/>
  <c r="AB21" i="17"/>
  <c r="P24" i="2" s="1"/>
  <c r="AB22" i="17"/>
  <c r="P25" i="2" s="1"/>
  <c r="AB23" i="17"/>
  <c r="P26" i="2" s="1"/>
  <c r="AB24" i="17"/>
  <c r="P27" i="2" s="1"/>
  <c r="AB25" i="17"/>
  <c r="P28" i="2" s="1"/>
  <c r="AB26" i="17"/>
  <c r="P29" i="2" s="1"/>
  <c r="AB27" i="17"/>
  <c r="P30" i="2" s="1"/>
  <c r="AB28" i="17"/>
  <c r="P31" i="2" s="1"/>
  <c r="AB29" i="17"/>
  <c r="P32" i="2" s="1"/>
  <c r="AB30" i="17"/>
  <c r="P33" i="2" s="1"/>
  <c r="AB31" i="17"/>
  <c r="P34" i="2" s="1"/>
  <c r="AB32" i="17"/>
  <c r="P35" i="2" s="1"/>
  <c r="AB33" i="17"/>
  <c r="P36" i="2" s="1"/>
  <c r="AB34" i="17"/>
  <c r="P37" i="2" s="1"/>
  <c r="AB35" i="17"/>
  <c r="P38" i="2" s="1"/>
  <c r="AB36" i="17"/>
  <c r="P39" i="2" s="1"/>
  <c r="AB19" i="17"/>
  <c r="P22" i="2" s="1"/>
  <c r="K11" i="17"/>
  <c r="P14" i="1" s="1"/>
  <c r="K12" i="17"/>
  <c r="P15" i="1" s="1"/>
  <c r="K13" i="17"/>
  <c r="P16" i="1" s="1"/>
  <c r="K14" i="17"/>
  <c r="P17" i="1" s="1"/>
  <c r="K15" i="17"/>
  <c r="P18" i="1" s="1"/>
  <c r="K16" i="17"/>
  <c r="P19" i="1" s="1"/>
  <c r="K17" i="17"/>
  <c r="P20" i="1" s="1"/>
  <c r="K18" i="17"/>
  <c r="P21" i="1" s="1"/>
  <c r="K19" i="17"/>
  <c r="P22" i="1" s="1"/>
  <c r="K20" i="17"/>
  <c r="P23" i="1" s="1"/>
  <c r="K21" i="17"/>
  <c r="P24" i="1" s="1"/>
  <c r="K22" i="17"/>
  <c r="P25" i="1" s="1"/>
  <c r="K23" i="17"/>
  <c r="P26" i="1" s="1"/>
  <c r="K24" i="17"/>
  <c r="P27" i="1" s="1"/>
  <c r="K25" i="17"/>
  <c r="P28" i="1" s="1"/>
  <c r="K26" i="17"/>
  <c r="P29" i="1" s="1"/>
  <c r="K27" i="17"/>
  <c r="P30" i="1" s="1"/>
  <c r="K28" i="17"/>
  <c r="P31" i="1" s="1"/>
  <c r="K29" i="17"/>
  <c r="P32" i="1" s="1"/>
  <c r="K30" i="17"/>
  <c r="P33" i="1" s="1"/>
  <c r="K31" i="17"/>
  <c r="P34" i="1" s="1"/>
  <c r="K32" i="17"/>
  <c r="P35" i="1" s="1"/>
  <c r="K33" i="17"/>
  <c r="P36" i="1" s="1"/>
  <c r="K37" i="17"/>
  <c r="P40" i="1" s="1"/>
  <c r="K38" i="17"/>
  <c r="P41" i="1" s="1"/>
  <c r="K35" i="17"/>
  <c r="P38" i="1" s="1"/>
  <c r="K36" i="17"/>
  <c r="P39" i="1" s="1"/>
  <c r="K34" i="17"/>
  <c r="P37" i="1" s="1"/>
  <c r="K39" i="17"/>
  <c r="P42" i="1" s="1"/>
  <c r="DI10" i="17"/>
  <c r="P13" i="8" s="1"/>
  <c r="DI11" i="17"/>
  <c r="P14" i="8" s="1"/>
  <c r="DI12" i="17"/>
  <c r="P15" i="8" s="1"/>
  <c r="DI13" i="17"/>
  <c r="P16" i="8" s="1"/>
  <c r="DI14" i="17"/>
  <c r="P17" i="8" s="1"/>
  <c r="DI15" i="17"/>
  <c r="P18" i="8" s="1"/>
  <c r="DI16" i="17"/>
  <c r="P19" i="8" s="1"/>
  <c r="DI17" i="17"/>
  <c r="P20" i="8" s="1"/>
  <c r="DI18" i="17"/>
  <c r="P21" i="8" s="1"/>
  <c r="DI19" i="17"/>
  <c r="P22" i="8" s="1"/>
  <c r="DI20" i="17"/>
  <c r="P23" i="8" s="1"/>
  <c r="DI21" i="17"/>
  <c r="P24" i="8" s="1"/>
  <c r="DI22" i="17"/>
  <c r="P25" i="8" s="1"/>
  <c r="DI23" i="17"/>
  <c r="P26" i="8" s="1"/>
  <c r="DI24" i="17"/>
  <c r="P27" i="8" s="1"/>
  <c r="DI25" i="17"/>
  <c r="P28" i="8" s="1"/>
  <c r="DI26" i="17"/>
  <c r="P29" i="8" s="1"/>
  <c r="DI27" i="17"/>
  <c r="P30" i="8" s="1"/>
  <c r="DI28" i="17"/>
  <c r="P31" i="8" s="1"/>
  <c r="DI29" i="17"/>
  <c r="P32" i="8" s="1"/>
  <c r="DI30" i="17"/>
  <c r="P33" i="8" s="1"/>
  <c r="DI31" i="17"/>
  <c r="P34" i="8" s="1"/>
  <c r="DI32" i="17"/>
  <c r="P35" i="8" s="1"/>
  <c r="DI33" i="17"/>
  <c r="P36" i="8" s="1"/>
  <c r="DI34" i="17"/>
  <c r="P37" i="8" s="1"/>
  <c r="DI35" i="17"/>
  <c r="P38" i="8" s="1"/>
  <c r="DI36" i="17"/>
  <c r="P39" i="8" s="1"/>
  <c r="DI37" i="17"/>
  <c r="P40" i="8" s="1"/>
  <c r="DI38" i="17"/>
  <c r="P41" i="8" s="1"/>
  <c r="DI39" i="17"/>
  <c r="P42" i="8" s="1"/>
  <c r="CR13" i="17"/>
  <c r="P16" i="6" s="1"/>
  <c r="CR14" i="17"/>
  <c r="P17" i="6" s="1"/>
  <c r="CR15" i="17"/>
  <c r="P18" i="6" s="1"/>
  <c r="CR16" i="17"/>
  <c r="P19" i="6" s="1"/>
  <c r="CR17" i="17"/>
  <c r="P20" i="6" s="1"/>
  <c r="CR18" i="17"/>
  <c r="P21" i="6" s="1"/>
  <c r="CR19" i="17"/>
  <c r="P22" i="6" s="1"/>
  <c r="CR20" i="17"/>
  <c r="P23" i="6" s="1"/>
  <c r="CR22" i="17"/>
  <c r="P25" i="6" s="1"/>
  <c r="CR23" i="17"/>
  <c r="P26" i="6" s="1"/>
  <c r="CR24" i="17"/>
  <c r="P27" i="6" s="1"/>
  <c r="CR25" i="17"/>
  <c r="P28" i="6" s="1"/>
  <c r="CR26" i="17"/>
  <c r="P29" i="6" s="1"/>
  <c r="CR27" i="17"/>
  <c r="P30" i="6" s="1"/>
  <c r="CR28" i="17"/>
  <c r="P31" i="6" s="1"/>
  <c r="CR29" i="17"/>
  <c r="P32" i="6" s="1"/>
  <c r="CR30" i="17"/>
  <c r="P33" i="6" s="1"/>
  <c r="CR31" i="17"/>
  <c r="P34" i="6" s="1"/>
  <c r="CR32" i="17"/>
  <c r="P35" i="6" s="1"/>
  <c r="CR33" i="17"/>
  <c r="P36" i="6" s="1"/>
  <c r="CR34" i="17"/>
  <c r="P37" i="6" s="1"/>
  <c r="CR35" i="17"/>
  <c r="P38" i="6" s="1"/>
  <c r="CR37" i="17"/>
  <c r="P40" i="6" s="1"/>
  <c r="CR36" i="17"/>
  <c r="P39" i="6" s="1"/>
  <c r="CR38" i="17"/>
  <c r="P41" i="6" s="1"/>
  <c r="CA20" i="17"/>
  <c r="P23" i="5" s="1"/>
  <c r="CA10" i="17"/>
  <c r="P13" i="5" s="1"/>
  <c r="CA12" i="17"/>
  <c r="P15" i="5" s="1"/>
  <c r="CA13" i="17"/>
  <c r="P16" i="5" s="1"/>
  <c r="CA14" i="17"/>
  <c r="P17" i="5" s="1"/>
  <c r="CA15" i="17"/>
  <c r="P18" i="5" s="1"/>
  <c r="CA16" i="17"/>
  <c r="P19" i="5" s="1"/>
  <c r="CA17" i="17"/>
  <c r="P20" i="5" s="1"/>
  <c r="CA18" i="17"/>
  <c r="P21" i="5" s="1"/>
  <c r="CA19" i="17"/>
  <c r="P22" i="5" s="1"/>
  <c r="CA22" i="17"/>
  <c r="P25" i="5" s="1"/>
  <c r="CA23" i="17"/>
  <c r="P26" i="5" s="1"/>
  <c r="CA24" i="17"/>
  <c r="P27" i="5" s="1"/>
  <c r="CA25" i="17"/>
  <c r="P28" i="5" s="1"/>
  <c r="CA26" i="17"/>
  <c r="P29" i="5" s="1"/>
  <c r="CA27" i="17"/>
  <c r="P30" i="5" s="1"/>
  <c r="CA28" i="17"/>
  <c r="P31" i="5" s="1"/>
  <c r="CA30" i="17"/>
  <c r="P33" i="5" s="1"/>
  <c r="CA31" i="17"/>
  <c r="P34" i="5" s="1"/>
  <c r="CA33" i="17"/>
  <c r="P36" i="5" s="1"/>
  <c r="CA34" i="17"/>
  <c r="P37" i="5" s="1"/>
  <c r="CA35" i="17"/>
  <c r="P38" i="5" s="1"/>
  <c r="CA36" i="17"/>
  <c r="P39" i="5" s="1"/>
  <c r="CA37" i="17"/>
  <c r="P40" i="5" s="1"/>
  <c r="CA38" i="17"/>
  <c r="P41" i="5" s="1"/>
  <c r="CA39" i="17"/>
  <c r="P42" i="5" s="1"/>
  <c r="CA11" i="17"/>
  <c r="P14" i="5" s="1"/>
  <c r="FY32" i="17"/>
  <c r="P35" i="12" s="1"/>
  <c r="FY10" i="17"/>
  <c r="P13" i="12" s="1"/>
  <c r="FY11" i="17"/>
  <c r="P14" i="12" s="1"/>
  <c r="FY12" i="17"/>
  <c r="P15" i="12" s="1"/>
  <c r="FY13" i="17"/>
  <c r="P16" i="12" s="1"/>
  <c r="FY14" i="17"/>
  <c r="P17" i="12" s="1"/>
  <c r="FY15" i="17"/>
  <c r="P18" i="12" s="1"/>
  <c r="FY16" i="17"/>
  <c r="P19" i="12" s="1"/>
  <c r="FY17" i="17"/>
  <c r="P20" i="12" s="1"/>
  <c r="FY18" i="17"/>
  <c r="P21" i="12" s="1"/>
  <c r="FY19" i="17"/>
  <c r="P22" i="12" s="1"/>
  <c r="FY20" i="17"/>
  <c r="P23" i="12" s="1"/>
  <c r="FY21" i="17"/>
  <c r="P24" i="12" s="1"/>
  <c r="FY22" i="17"/>
  <c r="P25" i="12" s="1"/>
  <c r="FY23" i="17"/>
  <c r="P26" i="12" s="1"/>
  <c r="FY24" i="17"/>
  <c r="P27" i="12" s="1"/>
  <c r="FY25" i="17"/>
  <c r="P28" i="12" s="1"/>
  <c r="FY26" i="17"/>
  <c r="P29" i="12" s="1"/>
  <c r="FY27" i="17"/>
  <c r="P30" i="12" s="1"/>
  <c r="FY28" i="17"/>
  <c r="P31" i="12" s="1"/>
  <c r="FY29" i="17"/>
  <c r="P32" i="12" s="1"/>
  <c r="FY33" i="17"/>
  <c r="P36" i="12" s="1"/>
  <c r="FY34" i="17"/>
  <c r="P37" i="12" s="1"/>
  <c r="FY37" i="17"/>
  <c r="P40" i="12" s="1"/>
  <c r="FY9" i="17"/>
  <c r="P12" i="12" s="1"/>
  <c r="FY38" i="17"/>
  <c r="P41" i="12" s="1"/>
  <c r="FH10" i="17"/>
  <c r="P13" i="11" s="1"/>
  <c r="FH11" i="17"/>
  <c r="P14" i="11" s="1"/>
  <c r="FH12" i="17"/>
  <c r="P15" i="11" s="1"/>
  <c r="FH13" i="17"/>
  <c r="P16" i="11" s="1"/>
  <c r="FH14" i="17"/>
  <c r="P17" i="11" s="1"/>
  <c r="FH15" i="17"/>
  <c r="P18" i="11" s="1"/>
  <c r="FH16" i="17"/>
  <c r="P19" i="11" s="1"/>
  <c r="FH17" i="17"/>
  <c r="P20" i="11" s="1"/>
  <c r="FH18" i="17"/>
  <c r="P21" i="11" s="1"/>
  <c r="FH19" i="17"/>
  <c r="P22" i="11" s="1"/>
  <c r="FH20" i="17"/>
  <c r="P23" i="11" s="1"/>
  <c r="FH21" i="17"/>
  <c r="P24" i="11" s="1"/>
  <c r="FH22" i="17"/>
  <c r="P25" i="11" s="1"/>
  <c r="FH23" i="17"/>
  <c r="P26" i="11" s="1"/>
  <c r="FH24" i="17"/>
  <c r="P27" i="11" s="1"/>
  <c r="FH25" i="17"/>
  <c r="P28" i="11" s="1"/>
  <c r="FH26" i="17"/>
  <c r="P29" i="11" s="1"/>
  <c r="FH27" i="17"/>
  <c r="P30" i="11" s="1"/>
  <c r="FH28" i="17"/>
  <c r="P31" i="11" s="1"/>
  <c r="FH29" i="17"/>
  <c r="P32" i="11" s="1"/>
  <c r="FH30" i="17"/>
  <c r="P33" i="11" s="1"/>
  <c r="FH31" i="17"/>
  <c r="P34" i="11" s="1"/>
  <c r="FH32" i="17"/>
  <c r="P35" i="11" s="1"/>
  <c r="FH33" i="17"/>
  <c r="P36" i="11" s="1"/>
  <c r="FH34" i="17"/>
  <c r="P37" i="11" s="1"/>
  <c r="FH35" i="17"/>
  <c r="P38" i="11" s="1"/>
  <c r="FH36" i="17"/>
  <c r="P39" i="11" s="1"/>
  <c r="FH37" i="17"/>
  <c r="P40" i="11" s="1"/>
  <c r="FH38" i="17"/>
  <c r="P41" i="11" s="1"/>
  <c r="FH39" i="17"/>
  <c r="P42" i="11" s="1"/>
  <c r="EQ10" i="17"/>
  <c r="P13" i="10" s="1"/>
  <c r="EQ11" i="17"/>
  <c r="P14" i="10" s="1"/>
  <c r="EQ12" i="17"/>
  <c r="P15" i="10" s="1"/>
  <c r="EQ13" i="17"/>
  <c r="P16" i="10" s="1"/>
  <c r="EQ14" i="17"/>
  <c r="P17" i="10" s="1"/>
  <c r="EQ15" i="17"/>
  <c r="P18" i="10" s="1"/>
  <c r="EQ16" i="17"/>
  <c r="P19" i="10" s="1"/>
  <c r="EQ17" i="17"/>
  <c r="P20" i="10" s="1"/>
  <c r="EQ18" i="17"/>
  <c r="P21" i="10" s="1"/>
  <c r="EQ19" i="17"/>
  <c r="P22" i="10" s="1"/>
  <c r="EQ20" i="17"/>
  <c r="P23" i="10" s="1"/>
  <c r="EQ21" i="17"/>
  <c r="P24" i="10" s="1"/>
  <c r="EQ22" i="17"/>
  <c r="P25" i="10" s="1"/>
  <c r="EQ23" i="17"/>
  <c r="P26" i="10" s="1"/>
  <c r="EQ24" i="17"/>
  <c r="P27" i="10" s="1"/>
  <c r="EQ25" i="17"/>
  <c r="P28" i="10" s="1"/>
  <c r="EQ26" i="17"/>
  <c r="P29" i="10" s="1"/>
  <c r="EQ27" i="17"/>
  <c r="P30" i="10" s="1"/>
  <c r="EQ28" i="17"/>
  <c r="P31" i="10" s="1"/>
  <c r="EQ29" i="17"/>
  <c r="P32" i="10" s="1"/>
  <c r="EQ30" i="17"/>
  <c r="P33" i="10" s="1"/>
  <c r="EQ31" i="17"/>
  <c r="P34" i="10" s="1"/>
  <c r="EQ32" i="17"/>
  <c r="P35" i="10" s="1"/>
  <c r="EQ33" i="17"/>
  <c r="P36" i="10" s="1"/>
  <c r="EQ34" i="17"/>
  <c r="P37" i="10" s="1"/>
  <c r="EQ35" i="17"/>
  <c r="P38" i="10" s="1"/>
  <c r="EQ36" i="17"/>
  <c r="P39" i="10" s="1"/>
  <c r="EQ37" i="17"/>
  <c r="P40" i="10" s="1"/>
  <c r="EQ38" i="17"/>
  <c r="P41" i="10" s="1"/>
  <c r="BK28" i="17" l="1"/>
  <c r="B30" i="4"/>
  <c r="R30" i="4" s="1"/>
  <c r="BL27" i="17"/>
  <c r="C30" i="4" s="1"/>
  <c r="R12" i="11"/>
  <c r="R12" i="6"/>
  <c r="R12" i="1"/>
  <c r="R12" i="10"/>
  <c r="R12" i="5"/>
  <c r="R12" i="13"/>
  <c r="R12" i="9"/>
  <c r="R12" i="12"/>
  <c r="R12" i="8"/>
  <c r="R12" i="3"/>
  <c r="FF9" i="17"/>
  <c r="L12" i="11" s="1"/>
  <c r="FW9" i="17"/>
  <c r="M38" i="12" s="1"/>
  <c r="GN9" i="17"/>
  <c r="M12" i="13" s="1"/>
  <c r="EO9" i="17"/>
  <c r="DX9" i="17"/>
  <c r="L12" i="9" s="1"/>
  <c r="DG9" i="17"/>
  <c r="M41" i="8" s="1"/>
  <c r="CP9" i="17"/>
  <c r="BH9" i="17"/>
  <c r="M41" i="4" s="1"/>
  <c r="AQ9" i="17"/>
  <c r="Z9" i="17"/>
  <c r="L19" i="13"/>
  <c r="L16" i="9"/>
  <c r="L20" i="13"/>
  <c r="L27" i="13"/>
  <c r="L40" i="13"/>
  <c r="L22" i="13"/>
  <c r="L14" i="13"/>
  <c r="M14" i="13"/>
  <c r="L36" i="13"/>
  <c r="L29" i="13"/>
  <c r="L28" i="13"/>
  <c r="L23" i="13"/>
  <c r="L15" i="13"/>
  <c r="L13" i="12"/>
  <c r="L34" i="12"/>
  <c r="L33" i="12"/>
  <c r="L17" i="12"/>
  <c r="L25" i="12"/>
  <c r="M30" i="12"/>
  <c r="L21" i="12"/>
  <c r="L15" i="12"/>
  <c r="L35" i="12"/>
  <c r="L35" i="11"/>
  <c r="L19" i="11"/>
  <c r="M19" i="11"/>
  <c r="L15" i="11"/>
  <c r="L41" i="11"/>
  <c r="M33" i="11"/>
  <c r="M13" i="11"/>
  <c r="L33" i="11"/>
  <c r="L13" i="11"/>
  <c r="L36" i="11"/>
  <c r="L32" i="11"/>
  <c r="L28" i="11"/>
  <c r="M20" i="11"/>
  <c r="L24" i="11"/>
  <c r="L20" i="11"/>
  <c r="L16" i="11"/>
  <c r="L13" i="10"/>
  <c r="L40" i="10"/>
  <c r="L32" i="10"/>
  <c r="L31" i="10"/>
  <c r="L27" i="10"/>
  <c r="L23" i="10"/>
  <c r="L21" i="10"/>
  <c r="L19" i="10"/>
  <c r="L15" i="10"/>
  <c r="L39" i="10"/>
  <c r="M32" i="9"/>
  <c r="L40" i="9"/>
  <c r="L32" i="9"/>
  <c r="L30" i="9"/>
  <c r="L26" i="9"/>
  <c r="L18" i="9"/>
  <c r="L13" i="9"/>
  <c r="L34" i="9"/>
  <c r="L22" i="9"/>
  <c r="L14" i="9"/>
  <c r="L39" i="9"/>
  <c r="L35" i="9"/>
  <c r="L31" i="9"/>
  <c r="L27" i="9"/>
  <c r="L23" i="9"/>
  <c r="L15" i="9"/>
  <c r="M39" i="9"/>
  <c r="M18" i="9"/>
  <c r="L17" i="8"/>
  <c r="L21" i="8"/>
  <c r="L19" i="8"/>
  <c r="L25" i="8"/>
  <c r="L41" i="8"/>
  <c r="L39" i="8"/>
  <c r="L33" i="8"/>
  <c r="M27" i="8"/>
  <c r="L37" i="8"/>
  <c r="L29" i="8"/>
  <c r="L23" i="8"/>
  <c r="L13" i="6"/>
  <c r="L17" i="6"/>
  <c r="L33" i="6"/>
  <c r="L39" i="6"/>
  <c r="L31" i="6"/>
  <c r="L23" i="6"/>
  <c r="M15" i="6"/>
  <c r="L36" i="6"/>
  <c r="L32" i="6"/>
  <c r="L28" i="6"/>
  <c r="L24" i="6"/>
  <c r="L20" i="6"/>
  <c r="M16" i="6"/>
  <c r="M36" i="6"/>
  <c r="L40" i="5"/>
  <c r="L30" i="5"/>
  <c r="L28" i="5"/>
  <c r="L24" i="5"/>
  <c r="L34" i="5"/>
  <c r="L20" i="5"/>
  <c r="L18" i="5"/>
  <c r="L15" i="5"/>
  <c r="L15" i="3"/>
  <c r="L42" i="3"/>
  <c r="L38" i="3"/>
  <c r="L32" i="3"/>
  <c r="M30" i="3"/>
  <c r="L28" i="3"/>
  <c r="L24" i="3"/>
  <c r="L20" i="3"/>
  <c r="L16" i="3"/>
  <c r="L36" i="3"/>
  <c r="L15" i="2"/>
  <c r="L29" i="2"/>
  <c r="M17" i="2"/>
  <c r="L13" i="2"/>
  <c r="L40" i="2"/>
  <c r="L32" i="2"/>
  <c r="L24" i="2"/>
  <c r="L18" i="2"/>
  <c r="L14" i="2"/>
  <c r="L36" i="2"/>
  <c r="P35" i="16"/>
  <c r="P34" i="16"/>
  <c r="P33" i="16"/>
  <c r="P32" i="16"/>
  <c r="P37" i="16"/>
  <c r="P36" i="16"/>
  <c r="M39" i="12" l="1"/>
  <c r="M12" i="12"/>
  <c r="S15" i="9"/>
  <c r="BK29" i="17"/>
  <c r="B31" i="4"/>
  <c r="R31" i="4" s="1"/>
  <c r="BL28" i="17"/>
  <c r="C31" i="4" s="1"/>
  <c r="M19" i="4"/>
  <c r="M20" i="4"/>
  <c r="M28" i="4"/>
  <c r="M34" i="4"/>
  <c r="M26" i="4"/>
  <c r="M25" i="4"/>
  <c r="M33" i="4"/>
  <c r="M27" i="4"/>
  <c r="L12" i="8"/>
  <c r="M42" i="8"/>
  <c r="M35" i="8"/>
  <c r="M12" i="6"/>
  <c r="M41" i="6"/>
  <c r="M15" i="13"/>
  <c r="L12" i="12"/>
  <c r="M31" i="12"/>
  <c r="M24" i="12"/>
  <c r="M17" i="12"/>
  <c r="M32" i="10"/>
  <c r="M36" i="10"/>
  <c r="M14" i="8"/>
  <c r="L12" i="5"/>
  <c r="M41" i="5"/>
  <c r="M42" i="5"/>
  <c r="M33" i="5"/>
  <c r="M26" i="5"/>
  <c r="M22" i="4"/>
  <c r="M31" i="4"/>
  <c r="M36" i="4"/>
  <c r="M17" i="4"/>
  <c r="M29" i="4"/>
  <c r="M24" i="4"/>
  <c r="M38" i="4"/>
  <c r="M15" i="4"/>
  <c r="M23" i="4"/>
  <c r="M14" i="4"/>
  <c r="M32" i="4"/>
  <c r="M21" i="4"/>
  <c r="M16" i="4"/>
  <c r="M30" i="4"/>
  <c r="M37" i="4"/>
  <c r="M18" i="4"/>
  <c r="M35" i="4"/>
  <c r="M39" i="4"/>
  <c r="M40" i="2"/>
  <c r="M31" i="2"/>
  <c r="M38" i="2"/>
  <c r="M25" i="2"/>
  <c r="L12" i="4"/>
  <c r="S18" i="4" s="1"/>
  <c r="L47" i="4" s="1"/>
  <c r="M12" i="4"/>
  <c r="L12" i="3"/>
  <c r="M40" i="3"/>
  <c r="M32" i="12"/>
  <c r="M24" i="11"/>
  <c r="M14" i="12"/>
  <c r="M26" i="12"/>
  <c r="M25" i="12"/>
  <c r="M32" i="11"/>
  <c r="M36" i="11"/>
  <c r="M16" i="11"/>
  <c r="M35" i="12"/>
  <c r="M40" i="12"/>
  <c r="M33" i="12"/>
  <c r="M28" i="11"/>
  <c r="M29" i="11"/>
  <c r="M15" i="11"/>
  <c r="M35" i="9"/>
  <c r="M13" i="9"/>
  <c r="M40" i="9"/>
  <c r="M14" i="9"/>
  <c r="M30" i="13"/>
  <c r="M40" i="13"/>
  <c r="M32" i="13"/>
  <c r="M24" i="13"/>
  <c r="M19" i="13"/>
  <c r="M34" i="2"/>
  <c r="L12" i="2"/>
  <c r="S14" i="2" s="1"/>
  <c r="M12" i="2"/>
  <c r="M12" i="11"/>
  <c r="M12" i="8"/>
  <c r="M24" i="6"/>
  <c r="M20" i="6"/>
  <c r="M14" i="3"/>
  <c r="M18" i="3"/>
  <c r="M22" i="3"/>
  <c r="M26" i="3"/>
  <c r="M34" i="3"/>
  <c r="M33" i="8"/>
  <c r="M31" i="8"/>
  <c r="M25" i="8"/>
  <c r="L27" i="8"/>
  <c r="L35" i="8"/>
  <c r="M29" i="8"/>
  <c r="M37" i="8"/>
  <c r="M39" i="8"/>
  <c r="L31" i="8"/>
  <c r="M23" i="8"/>
  <c r="M19" i="8"/>
  <c r="M16" i="8"/>
  <c r="M28" i="2"/>
  <c r="M36" i="2"/>
  <c r="M27" i="2"/>
  <c r="L16" i="6"/>
  <c r="M33" i="6"/>
  <c r="M40" i="6"/>
  <c r="M17" i="6"/>
  <c r="M13" i="6"/>
  <c r="L16" i="8"/>
  <c r="M36" i="5"/>
  <c r="M31" i="5"/>
  <c r="M28" i="5"/>
  <c r="L33" i="5"/>
  <c r="M30" i="5"/>
  <c r="M15" i="5"/>
  <c r="M14" i="5"/>
  <c r="M20" i="5"/>
  <c r="M22" i="2"/>
  <c r="M26" i="2"/>
  <c r="M30" i="2"/>
  <c r="L36" i="5"/>
  <c r="M16" i="9"/>
  <c r="M15" i="2"/>
  <c r="L27" i="2"/>
  <c r="M29" i="2"/>
  <c r="L40" i="12"/>
  <c r="L24" i="12"/>
  <c r="M13" i="10"/>
  <c r="L29" i="10"/>
  <c r="L18" i="3"/>
  <c r="M15" i="12"/>
  <c r="L28" i="2"/>
  <c r="L30" i="3"/>
  <c r="M40" i="5"/>
  <c r="M34" i="5"/>
  <c r="M22" i="9"/>
  <c r="L26" i="12"/>
  <c r="M36" i="13"/>
  <c r="L14" i="3"/>
  <c r="L22" i="3"/>
  <c r="L34" i="3"/>
  <c r="L31" i="5"/>
  <c r="M23" i="6"/>
  <c r="M30" i="9"/>
  <c r="M35" i="11"/>
  <c r="L26" i="3"/>
  <c r="M39" i="6"/>
  <c r="M17" i="8"/>
  <c r="M28" i="13"/>
  <c r="M13" i="12"/>
  <c r="M34" i="9"/>
  <c r="M26" i="9"/>
  <c r="M27" i="9"/>
  <c r="L14" i="5"/>
  <c r="L17" i="2"/>
  <c r="L30" i="13"/>
  <c r="M12" i="3"/>
  <c r="M20" i="13"/>
  <c r="M22" i="13"/>
  <c r="L32" i="13"/>
  <c r="M27" i="13"/>
  <c r="M23" i="13"/>
  <c r="L24" i="13"/>
  <c r="L12" i="13"/>
  <c r="S12" i="13" s="1"/>
  <c r="M29" i="13"/>
  <c r="M31" i="13"/>
  <c r="L31" i="13"/>
  <c r="L18" i="13"/>
  <c r="M18" i="13"/>
  <c r="M41" i="13"/>
  <c r="L41" i="13"/>
  <c r="M38" i="13"/>
  <c r="L38" i="13"/>
  <c r="L33" i="13"/>
  <c r="M33" i="13"/>
  <c r="M42" i="13"/>
  <c r="L42" i="13"/>
  <c r="M13" i="13"/>
  <c r="L13" i="13"/>
  <c r="L21" i="13"/>
  <c r="M21" i="13"/>
  <c r="M39" i="13"/>
  <c r="L39" i="13"/>
  <c r="L37" i="13"/>
  <c r="M37" i="13"/>
  <c r="L30" i="12"/>
  <c r="M34" i="12"/>
  <c r="M21" i="12"/>
  <c r="L41" i="12"/>
  <c r="M41" i="12"/>
  <c r="L32" i="12"/>
  <c r="L14" i="12"/>
  <c r="L29" i="12"/>
  <c r="M29" i="12"/>
  <c r="M22" i="12"/>
  <c r="L22" i="12"/>
  <c r="M20" i="12"/>
  <c r="L20" i="12"/>
  <c r="M16" i="12"/>
  <c r="L16" i="12"/>
  <c r="M23" i="12"/>
  <c r="L23" i="12"/>
  <c r="L39" i="12"/>
  <c r="L29" i="11"/>
  <c r="M41" i="11"/>
  <c r="L27" i="11"/>
  <c r="M27" i="11"/>
  <c r="L23" i="11"/>
  <c r="M23" i="11"/>
  <c r="L17" i="11"/>
  <c r="M17" i="11"/>
  <c r="L37" i="11"/>
  <c r="M37" i="11"/>
  <c r="L25" i="11"/>
  <c r="M25" i="11"/>
  <c r="M18" i="11"/>
  <c r="L18" i="11"/>
  <c r="L42" i="11"/>
  <c r="M42" i="11"/>
  <c r="M14" i="11"/>
  <c r="L14" i="11"/>
  <c r="L38" i="11"/>
  <c r="M38" i="11"/>
  <c r="M26" i="11"/>
  <c r="L26" i="11"/>
  <c r="L34" i="11"/>
  <c r="S38" i="11" s="1"/>
  <c r="M34" i="11"/>
  <c r="M15" i="10"/>
  <c r="M23" i="10"/>
  <c r="L38" i="10"/>
  <c r="L14" i="10"/>
  <c r="M14" i="10"/>
  <c r="L18" i="10"/>
  <c r="L22" i="10"/>
  <c r="L30" i="10"/>
  <c r="L37" i="10"/>
  <c r="L12" i="10"/>
  <c r="S12" i="10" s="1"/>
  <c r="M12" i="10"/>
  <c r="L20" i="10"/>
  <c r="M24" i="10"/>
  <c r="L24" i="10"/>
  <c r="L28" i="10"/>
  <c r="L33" i="10"/>
  <c r="M33" i="10"/>
  <c r="M41" i="10"/>
  <c r="L41" i="10"/>
  <c r="S42" i="10" s="1"/>
  <c r="M23" i="9"/>
  <c r="L24" i="9"/>
  <c r="M24" i="9"/>
  <c r="M42" i="9"/>
  <c r="M15" i="9"/>
  <c r="M31" i="9"/>
  <c r="L36" i="9"/>
  <c r="M36" i="9"/>
  <c r="M12" i="9"/>
  <c r="M21" i="9"/>
  <c r="L21" i="9"/>
  <c r="M17" i="9"/>
  <c r="L17" i="9"/>
  <c r="M25" i="9"/>
  <c r="L25" i="9"/>
  <c r="M33" i="9"/>
  <c r="L33" i="9"/>
  <c r="S36" i="9" s="1"/>
  <c r="M41" i="9"/>
  <c r="L41" i="9"/>
  <c r="M21" i="8"/>
  <c r="L14" i="8"/>
  <c r="M15" i="8"/>
  <c r="L15" i="8"/>
  <c r="L20" i="8"/>
  <c r="M20" i="8"/>
  <c r="L24" i="8"/>
  <c r="M24" i="8"/>
  <c r="L28" i="8"/>
  <c r="M28" i="8"/>
  <c r="M32" i="8"/>
  <c r="L32" i="8"/>
  <c r="L36" i="8"/>
  <c r="M36" i="8"/>
  <c r="M40" i="8"/>
  <c r="L40" i="8"/>
  <c r="L13" i="8"/>
  <c r="M13" i="8"/>
  <c r="L18" i="8"/>
  <c r="M18" i="8"/>
  <c r="M22" i="8"/>
  <c r="L22" i="8"/>
  <c r="M26" i="8"/>
  <c r="L26" i="8"/>
  <c r="L30" i="8"/>
  <c r="M30" i="8"/>
  <c r="M34" i="8"/>
  <c r="L34" i="8"/>
  <c r="L38" i="8"/>
  <c r="M38" i="8"/>
  <c r="L42" i="8"/>
  <c r="M32" i="6"/>
  <c r="L40" i="6"/>
  <c r="L15" i="6"/>
  <c r="M31" i="6"/>
  <c r="L29" i="6"/>
  <c r="M29" i="6"/>
  <c r="L21" i="6"/>
  <c r="M21" i="6"/>
  <c r="L37" i="6"/>
  <c r="M37" i="6"/>
  <c r="L12" i="6"/>
  <c r="S13" i="6" s="1"/>
  <c r="M28" i="6"/>
  <c r="L25" i="6"/>
  <c r="M25" i="6"/>
  <c r="L41" i="6"/>
  <c r="L27" i="6"/>
  <c r="M27" i="6"/>
  <c r="L19" i="6"/>
  <c r="M19" i="6"/>
  <c r="L35" i="6"/>
  <c r="M35" i="6"/>
  <c r="L18" i="6"/>
  <c r="M18" i="6"/>
  <c r="M26" i="6"/>
  <c r="L26" i="6"/>
  <c r="L34" i="6"/>
  <c r="M34" i="6"/>
  <c r="M14" i="6"/>
  <c r="L14" i="6"/>
  <c r="M22" i="6"/>
  <c r="L22" i="6"/>
  <c r="M30" i="6"/>
  <c r="L30" i="6"/>
  <c r="M38" i="6"/>
  <c r="L38" i="6"/>
  <c r="M24" i="5"/>
  <c r="M12" i="5"/>
  <c r="L26" i="5"/>
  <c r="L17" i="5"/>
  <c r="M17" i="5"/>
  <c r="M18" i="5"/>
  <c r="L19" i="5"/>
  <c r="M19" i="5"/>
  <c r="M35" i="5"/>
  <c r="L35" i="5"/>
  <c r="L21" i="5"/>
  <c r="M21" i="5"/>
  <c r="L37" i="5"/>
  <c r="M37" i="5"/>
  <c r="M22" i="5"/>
  <c r="L22" i="5"/>
  <c r="M25" i="5"/>
  <c r="L25" i="5"/>
  <c r="L32" i="5"/>
  <c r="M32" i="5"/>
  <c r="L39" i="5"/>
  <c r="M39" i="5"/>
  <c r="M13" i="5"/>
  <c r="L13" i="5"/>
  <c r="L23" i="5"/>
  <c r="M23" i="5"/>
  <c r="L29" i="5"/>
  <c r="M29" i="5"/>
  <c r="M38" i="5"/>
  <c r="L38" i="5"/>
  <c r="M27" i="5"/>
  <c r="L27" i="5"/>
  <c r="L16" i="5"/>
  <c r="M16" i="5"/>
  <c r="M28" i="3"/>
  <c r="M20" i="3"/>
  <c r="M38" i="3"/>
  <c r="M15" i="3"/>
  <c r="M16" i="3"/>
  <c r="M24" i="3"/>
  <c r="M32" i="3"/>
  <c r="M42" i="3"/>
  <c r="M36" i="3"/>
  <c r="M13" i="3"/>
  <c r="L13" i="3"/>
  <c r="L17" i="3"/>
  <c r="M17" i="3"/>
  <c r="L21" i="3"/>
  <c r="M21" i="3"/>
  <c r="L25" i="3"/>
  <c r="M25" i="3"/>
  <c r="L29" i="3"/>
  <c r="M29" i="3"/>
  <c r="L33" i="3"/>
  <c r="M33" i="3"/>
  <c r="L37" i="3"/>
  <c r="M37" i="3"/>
  <c r="L19" i="3"/>
  <c r="M19" i="3"/>
  <c r="L23" i="3"/>
  <c r="M23" i="3"/>
  <c r="L27" i="3"/>
  <c r="M27" i="3"/>
  <c r="L31" i="3"/>
  <c r="M31" i="3"/>
  <c r="L35" i="3"/>
  <c r="M35" i="3"/>
  <c r="L41" i="3"/>
  <c r="M41" i="3"/>
  <c r="M39" i="3"/>
  <c r="L39" i="3"/>
  <c r="M18" i="2"/>
  <c r="M24" i="2"/>
  <c r="M32" i="2"/>
  <c r="L25" i="2"/>
  <c r="M14" i="2"/>
  <c r="L22" i="2"/>
  <c r="L26" i="2"/>
  <c r="L30" i="2"/>
  <c r="L34" i="2"/>
  <c r="L38" i="2"/>
  <c r="M13" i="2"/>
  <c r="M23" i="2"/>
  <c r="L23" i="2"/>
  <c r="L19" i="2"/>
  <c r="M19" i="2"/>
  <c r="L21" i="2"/>
  <c r="M21" i="2"/>
  <c r="M33" i="2"/>
  <c r="L33" i="2"/>
  <c r="M37" i="2"/>
  <c r="L37" i="2"/>
  <c r="L31" i="2"/>
  <c r="L35" i="2"/>
  <c r="M35" i="2"/>
  <c r="M39" i="2"/>
  <c r="L39" i="2"/>
  <c r="L20" i="2"/>
  <c r="M20" i="2"/>
  <c r="L16" i="2"/>
  <c r="M16" i="2"/>
  <c r="S40" i="2" l="1"/>
  <c r="S35" i="2"/>
  <c r="S28" i="2"/>
  <c r="S21" i="2"/>
  <c r="S43" i="3"/>
  <c r="S21" i="3"/>
  <c r="S43" i="5"/>
  <c r="S30" i="5"/>
  <c r="S20" i="6"/>
  <c r="S34" i="6"/>
  <c r="S39" i="8"/>
  <c r="S32" i="8"/>
  <c r="S25" i="8"/>
  <c r="S43" i="8"/>
  <c r="S33" i="10"/>
  <c r="S17" i="11"/>
  <c r="S35" i="12"/>
  <c r="S33" i="13"/>
  <c r="S14" i="3"/>
  <c r="S14" i="12"/>
  <c r="S35" i="3"/>
  <c r="S23" i="5"/>
  <c r="S27" i="6"/>
  <c r="S37" i="5"/>
  <c r="S28" i="3"/>
  <c r="S18" i="8"/>
  <c r="S42" i="6"/>
  <c r="S43" i="13"/>
  <c r="S16" i="5"/>
  <c r="BK30" i="17"/>
  <c r="B32" i="4"/>
  <c r="R32" i="4" s="1"/>
  <c r="BL29" i="17"/>
  <c r="C32" i="4" s="1"/>
  <c r="L47" i="6" l="1"/>
  <c r="L48" i="6" s="1"/>
  <c r="L47" i="2"/>
  <c r="L47" i="8"/>
  <c r="L47" i="3"/>
  <c r="L47" i="5"/>
  <c r="L48" i="5" s="1"/>
  <c r="BK31" i="17"/>
  <c r="B33" i="4"/>
  <c r="R33" i="4" s="1"/>
  <c r="BL30" i="17"/>
  <c r="C33" i="4" s="1"/>
  <c r="M19" i="10"/>
  <c r="M18" i="10"/>
  <c r="M22" i="10"/>
  <c r="M21" i="10"/>
  <c r="M20" i="10"/>
  <c r="M16" i="10"/>
  <c r="L16" i="10"/>
  <c r="M17" i="10"/>
  <c r="L17" i="10"/>
  <c r="M20" i="9"/>
  <c r="L20" i="9"/>
  <c r="M19" i="9"/>
  <c r="L19" i="9"/>
  <c r="S22" i="9" l="1"/>
  <c r="S19" i="10"/>
  <c r="BK32" i="17"/>
  <c r="B34" i="4"/>
  <c r="R34" i="4" s="1"/>
  <c r="BL31" i="17"/>
  <c r="C34" i="4" s="1"/>
  <c r="L48" i="3"/>
  <c r="I23" i="16"/>
  <c r="I25" i="16" s="1"/>
  <c r="H23" i="16"/>
  <c r="H25" i="16" s="1"/>
  <c r="G23" i="16"/>
  <c r="L16" i="13"/>
  <c r="M16" i="13"/>
  <c r="L17" i="13"/>
  <c r="M17" i="13"/>
  <c r="L18" i="12"/>
  <c r="M18" i="12"/>
  <c r="M19" i="12"/>
  <c r="L19" i="12"/>
  <c r="L21" i="11"/>
  <c r="M21" i="11"/>
  <c r="M22" i="11"/>
  <c r="L22" i="11"/>
  <c r="G9" i="17"/>
  <c r="I9" i="17" s="1"/>
  <c r="L33" i="1"/>
  <c r="L25" i="1"/>
  <c r="L21" i="1"/>
  <c r="L39" i="1"/>
  <c r="L17" i="1"/>
  <c r="L41" i="1"/>
  <c r="L37" i="1"/>
  <c r="L31" i="1"/>
  <c r="L20" i="1"/>
  <c r="L32" i="1"/>
  <c r="L16" i="1"/>
  <c r="L19" i="1"/>
  <c r="L38" i="1"/>
  <c r="L34" i="1"/>
  <c r="L28" i="1"/>
  <c r="L30" i="1"/>
  <c r="L26" i="1"/>
  <c r="L35" i="1"/>
  <c r="L40" i="1"/>
  <c r="L29" i="1"/>
  <c r="L27" i="1"/>
  <c r="L24" i="1"/>
  <c r="L36" i="1"/>
  <c r="L18" i="1"/>
  <c r="L13" i="1"/>
  <c r="L42" i="1"/>
  <c r="S43" i="1" l="1"/>
  <c r="S24" i="11"/>
  <c r="S21" i="12"/>
  <c r="S19" i="13"/>
  <c r="S24" i="1"/>
  <c r="S38" i="1"/>
  <c r="S31" i="1"/>
  <c r="M34" i="1"/>
  <c r="M14" i="1"/>
  <c r="M15" i="1"/>
  <c r="M21" i="1"/>
  <c r="M20" i="1"/>
  <c r="M16" i="1"/>
  <c r="M33" i="1"/>
  <c r="BK33" i="17"/>
  <c r="B35" i="4"/>
  <c r="R35" i="4" s="1"/>
  <c r="BL32" i="17"/>
  <c r="C35" i="4" s="1"/>
  <c r="J23" i="16"/>
  <c r="J25" i="16" s="1"/>
  <c r="L48" i="8"/>
  <c r="F23" i="16"/>
  <c r="F25" i="16" s="1"/>
  <c r="M42" i="1"/>
  <c r="M41" i="1"/>
  <c r="M35" i="1"/>
  <c r="M28" i="1"/>
  <c r="M27" i="1"/>
  <c r="M18" i="1"/>
  <c r="M17" i="1"/>
  <c r="M39" i="1"/>
  <c r="M23" i="1"/>
  <c r="M22" i="1"/>
  <c r="M13" i="1"/>
  <c r="M32" i="1"/>
  <c r="M31" i="1"/>
  <c r="M25" i="1"/>
  <c r="M40" i="1"/>
  <c r="M37" i="1"/>
  <c r="M26" i="1"/>
  <c r="M24" i="1"/>
  <c r="M36" i="1"/>
  <c r="M30" i="1"/>
  <c r="M19" i="1"/>
  <c r="M38" i="1"/>
  <c r="M29" i="1"/>
  <c r="L12" i="1"/>
  <c r="S17" i="1" s="1"/>
  <c r="M12" i="1"/>
  <c r="L47" i="1" l="1"/>
  <c r="L48" i="1" s="1"/>
  <c r="BK34" i="17"/>
  <c r="B36" i="4"/>
  <c r="R36" i="4" s="1"/>
  <c r="BL33" i="17"/>
  <c r="C36" i="4" s="1"/>
  <c r="M30" i="10"/>
  <c r="M28" i="10"/>
  <c r="M29" i="10"/>
  <c r="M31" i="10"/>
  <c r="M27" i="10"/>
  <c r="L25" i="10"/>
  <c r="M25" i="10"/>
  <c r="L26" i="10"/>
  <c r="M26" i="10"/>
  <c r="M28" i="9"/>
  <c r="L28" i="9"/>
  <c r="M29" i="9"/>
  <c r="L29" i="9"/>
  <c r="S26" i="10" l="1"/>
  <c r="S29" i="9"/>
  <c r="BK35" i="17"/>
  <c r="B37" i="4"/>
  <c r="R37" i="4" s="1"/>
  <c r="BL34" i="17"/>
  <c r="C37" i="4" s="1"/>
  <c r="L48" i="2"/>
  <c r="D23" i="16"/>
  <c r="D25" i="16" s="1"/>
  <c r="L26" i="13"/>
  <c r="M26" i="13"/>
  <c r="M25" i="13"/>
  <c r="L25" i="13"/>
  <c r="M27" i="12"/>
  <c r="L27" i="12"/>
  <c r="M28" i="12"/>
  <c r="L28" i="12"/>
  <c r="L30" i="11"/>
  <c r="M30" i="11"/>
  <c r="M31" i="11"/>
  <c r="L31" i="11"/>
  <c r="S26" i="13" l="1"/>
  <c r="S28" i="12"/>
  <c r="S31" i="11"/>
  <c r="BK36" i="17"/>
  <c r="B38" i="4"/>
  <c r="R38" i="4" s="1"/>
  <c r="BL35" i="17"/>
  <c r="C38" i="4" s="1"/>
  <c r="E23" i="16"/>
  <c r="E25" i="16" s="1"/>
  <c r="D24" i="16"/>
  <c r="M37" i="9"/>
  <c r="L37" i="9"/>
  <c r="L38" i="9"/>
  <c r="M38" i="9"/>
  <c r="S43" i="9" l="1"/>
  <c r="L47" i="9" s="1"/>
  <c r="BK37" i="17"/>
  <c r="B39" i="4"/>
  <c r="R39" i="4" s="1"/>
  <c r="BL36" i="17"/>
  <c r="C39" i="4" s="1"/>
  <c r="E24" i="16"/>
  <c r="F24" i="16" s="1"/>
  <c r="G24" i="16" s="1"/>
  <c r="H24" i="16" s="1"/>
  <c r="I24" i="16" s="1"/>
  <c r="J24" i="16" s="1"/>
  <c r="M37" i="10"/>
  <c r="M39" i="10"/>
  <c r="M40" i="10"/>
  <c r="M38" i="10"/>
  <c r="L34" i="10"/>
  <c r="M34" i="10"/>
  <c r="M35" i="10"/>
  <c r="L35" i="10"/>
  <c r="S40" i="10" l="1"/>
  <c r="L47" i="10" s="1"/>
  <c r="BK38" i="17"/>
  <c r="B40" i="4"/>
  <c r="R40" i="4" s="1"/>
  <c r="BL37" i="17"/>
  <c r="C40" i="4" s="1"/>
  <c r="L48" i="9"/>
  <c r="L34" i="13"/>
  <c r="M34" i="13"/>
  <c r="L35" i="13"/>
  <c r="M35" i="13"/>
  <c r="M36" i="12"/>
  <c r="L36" i="12"/>
  <c r="L37" i="12"/>
  <c r="L40" i="11"/>
  <c r="M40" i="11"/>
  <c r="L39" i="11"/>
  <c r="M39" i="11"/>
  <c r="S42" i="12" l="1"/>
  <c r="L47" i="12" s="1"/>
  <c r="S43" i="11"/>
  <c r="L47" i="11" s="1"/>
  <c r="S40" i="13"/>
  <c r="L47" i="13" s="1"/>
  <c r="B41" i="4"/>
  <c r="R41" i="4" s="1"/>
  <c r="BL38" i="17"/>
  <c r="BK42" i="17" s="1"/>
  <c r="K23" i="16"/>
  <c r="K25" i="16" s="1"/>
  <c r="C41" i="4" l="1"/>
  <c r="BK45" i="17"/>
  <c r="BK43" i="17"/>
  <c r="BK44" i="17"/>
  <c r="BK46" i="17"/>
  <c r="K24" i="16"/>
  <c r="L48" i="13"/>
  <c r="L48" i="12"/>
  <c r="L48" i="11"/>
  <c r="BK47" i="17" l="1"/>
  <c r="O23" i="16"/>
  <c r="O25" i="16" s="1"/>
  <c r="N23" i="16"/>
  <c r="N25" i="16" s="1"/>
  <c r="M23" i="16"/>
  <c r="BI48" i="17" l="1"/>
  <c r="BI49" i="17" s="1"/>
  <c r="J56" i="17"/>
  <c r="M25" i="16"/>
  <c r="G21" i="16" l="1"/>
  <c r="K52" i="17"/>
  <c r="P49" i="1"/>
  <c r="P49" i="2" s="1"/>
  <c r="P49" i="3" s="1"/>
  <c r="O5" i="4" l="1"/>
  <c r="P21" i="16"/>
  <c r="P49" i="4"/>
  <c r="P49" i="5" s="1"/>
  <c r="P49" i="6" s="1"/>
  <c r="P49" i="8" s="1"/>
  <c r="P49" i="9" s="1"/>
  <c r="P49" i="10" s="1"/>
  <c r="L46" i="4" l="1"/>
  <c r="L48" i="4" s="1"/>
  <c r="G22" i="16"/>
  <c r="P49" i="13"/>
  <c r="P49" i="11"/>
  <c r="P49" i="12" s="1"/>
  <c r="P22" i="16" l="1"/>
  <c r="G25" i="16"/>
  <c r="L48" i="10" l="1"/>
  <c r="L23" i="16" l="1"/>
  <c r="L24" i="16" l="1"/>
  <c r="M24" i="16" s="1"/>
  <c r="N24" i="16" s="1"/>
  <c r="O24" i="16" s="1"/>
  <c r="P24" i="16" s="1"/>
  <c r="P23" i="16"/>
  <c r="L25" i="16"/>
  <c r="P25" i="16" s="1"/>
</calcChain>
</file>

<file path=xl/comments1.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10.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11.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12.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2.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t>
        </r>
      </text>
    </comment>
    <comment ref="N27" authorId="0">
      <text>
        <r>
          <rPr>
            <sz val="10"/>
            <color indexed="81"/>
            <rFont val="Arial"/>
            <family val="2"/>
          </rPr>
          <t>1 Ferien / vacances
2 Krankheit / maladie
3 Unfall / accident
4 Militär / ZS / militaire / ZS
5 bez. Abwesenheit / absence payée
9 Korrekturbuchung / correction</t>
        </r>
      </text>
    </comment>
    <comment ref="N28" authorId="0">
      <text>
        <r>
          <rPr>
            <sz val="10"/>
            <color indexed="81"/>
            <rFont val="Arial"/>
            <family val="2"/>
          </rPr>
          <t>1 Ferien / vacances
2 Krankheit / maladie
3 Unfall / accident
4 Militär / ZS / militaire / ZS
5 bez. Abwesenheit / absence payée
9 Korrekturbuchung / correction</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t>
        </r>
      </text>
    </comment>
    <comment ref="N34" authorId="0">
      <text>
        <r>
          <rPr>
            <sz val="10"/>
            <color indexed="81"/>
            <rFont val="Arial"/>
            <family val="2"/>
          </rPr>
          <t>1 Ferien / vacances
2 Krankheit / maladie
3 Unfall / accident
4 Militär / ZS / militaire / ZS
5 bez. Abwesenheit / absence payée
9 Korrekturbuchung / correction</t>
        </r>
      </text>
    </comment>
    <comment ref="N35" authorId="0">
      <text>
        <r>
          <rPr>
            <sz val="10"/>
            <color indexed="81"/>
            <rFont val="Arial"/>
            <family val="2"/>
          </rPr>
          <t>1 Ferien / vacances
2 Krankheit / maladie
3 Unfall / accident
4 Militär / ZS / militaire / ZS
5 bez. Abwesenheit / absence payée
9 Korrekturbuchung / correction</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3.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4.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5.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t>
        </r>
      </text>
    </comment>
    <comment ref="N13" authorId="0">
      <text>
        <r>
          <rPr>
            <sz val="10"/>
            <color indexed="81"/>
            <rFont val="Arial"/>
            <family val="2"/>
          </rPr>
          <t>1 Ferien / vacances
2 Krankheit / maladie
3 Unfall / accident
4 Militär / ZS / militaire / ZS
5 bez. Abwesenheit / absence payée
9 Korrekturbuchung / correction</t>
        </r>
      </text>
    </comment>
    <comment ref="N14" authorId="0">
      <text>
        <r>
          <rPr>
            <sz val="10"/>
            <color indexed="81"/>
            <rFont val="Arial"/>
            <family val="2"/>
          </rPr>
          <t>1 Ferien / vacances
2 Krankheit / maladie
3 Unfall / accident
4 Militär / ZS / militaire / ZS
5 bez. Abwesenheit / absence payée
9 Korrekturbuchung / correction</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6.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7.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8.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t>
        </r>
      </text>
    </comment>
    <comment ref="N14" authorId="0">
      <text>
        <r>
          <rPr>
            <sz val="10"/>
            <color indexed="81"/>
            <rFont val="Arial"/>
            <family val="2"/>
          </rPr>
          <t>1 Ferien / vacances
2 Krankheit / maladie
3 Unfall / accident
4 Militär / ZS / militaire / ZS
5 bez. Abwesenheit / absence payée
9 Korrekturbuchung / correction</t>
        </r>
      </text>
    </comment>
    <comment ref="N15" authorId="0">
      <text>
        <r>
          <rPr>
            <sz val="10"/>
            <color indexed="81"/>
            <rFont val="Arial"/>
            <family val="2"/>
          </rPr>
          <t>1 Ferien / vacances
2 Krankheit / maladie
3 Unfall / accident
4 Militär / ZS / militaire / ZS
5 bez. Abwesenheit / absence payée
9 Korrekturbuchung / correction</t>
        </r>
      </text>
    </comment>
    <comment ref="N16" authorId="0">
      <text>
        <r>
          <rPr>
            <sz val="10"/>
            <color indexed="81"/>
            <rFont val="Arial"/>
            <family val="2"/>
          </rPr>
          <t>1 Ferien / vacances
2 Krankheit / maladie
3 Unfall / accident
4 Militär / ZS / militaire / ZS
5 bez. Abwesenheit / absence payée
9 Korrekturbuchung / correction</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t>
        </r>
      </text>
    </comment>
    <comment ref="N20" authorId="0">
      <text>
        <r>
          <rPr>
            <sz val="10"/>
            <color indexed="81"/>
            <rFont val="Arial"/>
            <family val="2"/>
          </rPr>
          <t>1 Ferien / vacances
2 Krankheit / maladie
3 Unfall / accident
4 Militär / ZS / militaire / ZS
5 bez. Abwesenheit / absence payée
9 Korrekturbuchung / correction</t>
        </r>
      </text>
    </comment>
    <comment ref="N21" authorId="0">
      <text>
        <r>
          <rPr>
            <sz val="10"/>
            <color indexed="81"/>
            <rFont val="Arial"/>
            <family val="2"/>
          </rPr>
          <t>1 Ferien / vacances
2 Krankheit / maladie
3 Unfall / accident
4 Militär / ZS / militaire / ZS
5 bez. Abwesenheit / absence payée
9 Korrekturbuchung / correction</t>
        </r>
      </text>
    </comment>
    <comment ref="N22" authorId="0">
      <text>
        <r>
          <rPr>
            <sz val="10"/>
            <color indexed="81"/>
            <rFont val="Arial"/>
            <family val="2"/>
          </rPr>
          <t>1 Ferien / vacances
2 Krankheit / maladie
3 Unfall / accident
4 Militär / ZS / militaire / ZS
5 bez. Abwesenheit / absence payée
9 Korrekturbuchung / correction</t>
        </r>
      </text>
    </comment>
    <comment ref="N23" authorId="0">
      <text>
        <r>
          <rPr>
            <sz val="10"/>
            <color indexed="81"/>
            <rFont val="Arial"/>
            <family val="2"/>
          </rPr>
          <t>1 Ferien / vacances
2 Krankheit / maladie
3 Unfall / accident
4 Militär / ZS / militaire / ZS
5 bez. Abwesenheit / absence payée
9 Korrekturbuchung / correction</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t>
        </r>
      </text>
    </comment>
    <comment ref="N27" authorId="0">
      <text>
        <r>
          <rPr>
            <sz val="10"/>
            <color indexed="81"/>
            <rFont val="Arial"/>
            <family val="2"/>
          </rPr>
          <t>1 Ferien / vacances
2 Krankheit / maladie
3 Unfall / accident
4 Militär / ZS / militaire / ZS
5 bez. Abwesenheit / absence payée
9 Korrekturbuchung / correction</t>
        </r>
      </text>
    </comment>
    <comment ref="N28" authorId="0">
      <text>
        <r>
          <rPr>
            <sz val="10"/>
            <color indexed="81"/>
            <rFont val="Arial"/>
            <family val="2"/>
          </rPr>
          <t>1 Ferien / vacances
2 Krankheit / maladie
3 Unfall / accident
4 Militär / ZS / militaire / ZS
5 bez. Abwesenheit / absence payée
9 Korrekturbuchung / correction</t>
        </r>
      </text>
    </comment>
    <comment ref="N29" authorId="0">
      <text>
        <r>
          <rPr>
            <sz val="10"/>
            <color indexed="81"/>
            <rFont val="Arial"/>
            <family val="2"/>
          </rPr>
          <t>1 Ferien / vacances
2 Krankheit / maladie
3 Unfall / accident
4 Militär / ZS / militaire / ZS
5 bez. Abwesenheit / absence payée
9 Korrekturbuchung / correction</t>
        </r>
      </text>
    </comment>
    <comment ref="N30" authorId="0">
      <text>
        <r>
          <rPr>
            <sz val="10"/>
            <color indexed="81"/>
            <rFont val="Arial"/>
            <family val="2"/>
          </rPr>
          <t>1 Ferien / vacances
2 Krankheit / maladie
3 Unfall / accident
4 Militär / ZS / militaire / ZS
5 bez. Abwesenheit / absence payée
9 Korrekturbuchung / correction</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comments9.xml><?xml version="1.0" encoding="utf-8"?>
<comments xmlns="http://schemas.openxmlformats.org/spreadsheetml/2006/main">
  <authors>
    <author>Pesché Zaugg</author>
  </authors>
  <commentList>
    <comment ref="N1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1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2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2"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3"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4"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5"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6"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7"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8"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39"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0"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 ref="N41" authorId="0">
      <text>
        <r>
          <rPr>
            <sz val="10"/>
            <color indexed="81"/>
            <rFont val="Arial"/>
            <family val="2"/>
          </rPr>
          <t>1 Ferien / vacances
2 Krankheit / maladie
3 Unfall / accident
4 Militär / ZS / militaire / ZS
5 bez. Abwesenheit / absence payée
9 Korrekturbuchung / correction
10 Bezug Überzeit / prise HS</t>
        </r>
      </text>
    </comment>
  </commentList>
</comments>
</file>

<file path=xl/sharedStrings.xml><?xml version="1.0" encoding="utf-8"?>
<sst xmlns="http://schemas.openxmlformats.org/spreadsheetml/2006/main" count="509" uniqueCount="319">
  <si>
    <t xml:space="preserve"> </t>
  </si>
  <si>
    <t>WT</t>
  </si>
  <si>
    <t>Di</t>
  </si>
  <si>
    <t>Sa</t>
  </si>
  <si>
    <t>Mai</t>
  </si>
  <si>
    <t>Total</t>
  </si>
  <si>
    <t>Code (CD)</t>
  </si>
  <si>
    <t>dezimal</t>
  </si>
  <si>
    <t>analog</t>
  </si>
  <si>
    <t>Tage</t>
  </si>
  <si>
    <t xml:space="preserve">Feiertage im </t>
  </si>
  <si>
    <t>Mo</t>
  </si>
  <si>
    <t>AZ-Reduktion (100%)</t>
  </si>
  <si>
    <t>Mi</t>
  </si>
  <si>
    <t>AZ-R vor Feiertag (1 Std.)</t>
  </si>
  <si>
    <t>Do</t>
  </si>
  <si>
    <t>Std.Reduktion (100%)</t>
  </si>
  <si>
    <t>Fr</t>
  </si>
  <si>
    <t>Arbeitszeit im Monat</t>
  </si>
  <si>
    <t>Ansatz 100%</t>
  </si>
  <si>
    <t>autom. Übertrag auf Bilanz</t>
  </si>
  <si>
    <t>Jährliche Arbeitstunden</t>
  </si>
  <si>
    <t>Jährl. Reduktion durch Feiertage</t>
  </si>
  <si>
    <t>Jährl. Reduktion duch AZ-Verkürzung vor FT</t>
  </si>
  <si>
    <t xml:space="preserve">Total Reduktion </t>
  </si>
  <si>
    <t xml:space="preserve">Werktage </t>
  </si>
  <si>
    <t>zur Beachtung anfangs Jahr</t>
  </si>
  <si>
    <t>Grundlagen für Tabellen</t>
  </si>
  <si>
    <t>jeweils ändern:</t>
  </si>
  <si>
    <t>Jahr</t>
  </si>
  <si>
    <t>überschreibbare Felder</t>
  </si>
  <si>
    <t>Feiertag</t>
  </si>
  <si>
    <t>So</t>
  </si>
  <si>
    <t>AZ-Kürzung</t>
  </si>
  <si>
    <t>Name, Vorname:</t>
  </si>
  <si>
    <t>Geschäftszeiten:</t>
  </si>
  <si>
    <t>von</t>
  </si>
  <si>
    <t>bis</t>
  </si>
  <si>
    <t>Mittagspause:</t>
  </si>
  <si>
    <t>mindestens</t>
  </si>
  <si>
    <t>Arbeitszeit Soll 100%</t>
  </si>
  <si>
    <t>Stunden/Minuten</t>
  </si>
  <si>
    <t>Juni</t>
  </si>
  <si>
    <t>Juli</t>
  </si>
  <si>
    <t>Arbeitszeit Ist</t>
  </si>
  <si>
    <t>Ferien</t>
  </si>
  <si>
    <t>Krankheit</t>
  </si>
  <si>
    <t>Unfall</t>
  </si>
  <si>
    <t>bez. Abwesenheit</t>
  </si>
  <si>
    <t>abgerechn. Überstunden</t>
  </si>
  <si>
    <t>GLAZ</t>
  </si>
  <si>
    <t>Korrektur</t>
  </si>
  <si>
    <t>Beschäftgungsgrad in %:</t>
  </si>
  <si>
    <t>Datum</t>
  </si>
  <si>
    <t>Std.</t>
  </si>
  <si>
    <t>Std.-Korr.</t>
  </si>
  <si>
    <t>Kommentar</t>
  </si>
  <si>
    <t>Zeiterfassung:</t>
  </si>
  <si>
    <t>Eingabe pos. Wert:     1:00</t>
  </si>
  <si>
    <t>Eingabe neg. Wert   -"1:00"</t>
  </si>
  <si>
    <t>Ferienbezug:</t>
  </si>
  <si>
    <t>Monatsende</t>
  </si>
  <si>
    <t>Vormittag</t>
  </si>
  <si>
    <t>Nachmittag</t>
  </si>
  <si>
    <t>Überzeit</t>
  </si>
  <si>
    <t>Januar</t>
  </si>
  <si>
    <t>Tag</t>
  </si>
  <si>
    <t>Bezeichnung</t>
  </si>
  <si>
    <t>Februar</t>
  </si>
  <si>
    <t>März</t>
  </si>
  <si>
    <t>April</t>
  </si>
  <si>
    <t>August</t>
  </si>
  <si>
    <t>September</t>
  </si>
  <si>
    <t>Oktober</t>
  </si>
  <si>
    <t>November</t>
  </si>
  <si>
    <t>Dezember</t>
  </si>
  <si>
    <t>gearbeitete Stunden</t>
  </si>
  <si>
    <t>Mindeststunden</t>
  </si>
  <si>
    <t>Maximalstunden</t>
  </si>
  <si>
    <t>Rekap. Woche</t>
  </si>
  <si>
    <t>Saldo Komp.zeit / Monat</t>
  </si>
  <si>
    <t>Total gearbeitete Stunden</t>
  </si>
  <si>
    <t>Jahr/Monat:</t>
  </si>
  <si>
    <t>Unterschriften:</t>
  </si>
  <si>
    <t>MA:</t>
  </si>
  <si>
    <t>Vorgesetzte/r:</t>
  </si>
  <si>
    <t>Personalkategorie:</t>
  </si>
  <si>
    <t>Deutsch</t>
  </si>
  <si>
    <t>Gewählte Sprache</t>
  </si>
  <si>
    <t>Nom, prénom :</t>
  </si>
  <si>
    <t>Gewählte Sprache:</t>
  </si>
  <si>
    <t>Sprachauswahl:</t>
  </si>
  <si>
    <t>français</t>
  </si>
  <si>
    <t>Année / Mois :</t>
  </si>
  <si>
    <t>janvier</t>
  </si>
  <si>
    <t>février</t>
  </si>
  <si>
    <t>mars</t>
  </si>
  <si>
    <t>avril</t>
  </si>
  <si>
    <t>mai</t>
  </si>
  <si>
    <t>juin</t>
  </si>
  <si>
    <t>juillet</t>
  </si>
  <si>
    <t>août</t>
  </si>
  <si>
    <t>Heures d'ouverture:</t>
  </si>
  <si>
    <t>de</t>
  </si>
  <si>
    <t>à</t>
  </si>
  <si>
    <t>Temps de travail dû 100%</t>
  </si>
  <si>
    <t xml:space="preserve">Pause de midi </t>
  </si>
  <si>
    <t>Arbeitszeit</t>
  </si>
  <si>
    <t>au minimum</t>
  </si>
  <si>
    <t>Catégorie personnel :</t>
  </si>
  <si>
    <t>CD</t>
  </si>
  <si>
    <t>Heures/minutes</t>
  </si>
  <si>
    <t>vacances</t>
  </si>
  <si>
    <t>maladie</t>
  </si>
  <si>
    <t>accident</t>
  </si>
  <si>
    <t>correction</t>
  </si>
  <si>
    <t>Solde temps de compensation / mois</t>
  </si>
  <si>
    <t>Temps de compensation cumulé</t>
  </si>
  <si>
    <t>Langue sélectionnée:</t>
  </si>
  <si>
    <t>Min</t>
  </si>
  <si>
    <t>min</t>
  </si>
  <si>
    <t>date</t>
  </si>
  <si>
    <t>JO</t>
  </si>
  <si>
    <t>heures</t>
  </si>
  <si>
    <t>Total Std.</t>
  </si>
  <si>
    <t>correct. des heures</t>
  </si>
  <si>
    <t>commentaire</t>
  </si>
  <si>
    <t>Lu</t>
  </si>
  <si>
    <t>Ma</t>
  </si>
  <si>
    <t>Me</t>
  </si>
  <si>
    <t>Je</t>
  </si>
  <si>
    <t>Ve</t>
  </si>
  <si>
    <t>Wochentag</t>
  </si>
  <si>
    <t>Sonntag</t>
  </si>
  <si>
    <t>Montag</t>
  </si>
  <si>
    <t>Dienstag</t>
  </si>
  <si>
    <t>Mittwoch</t>
  </si>
  <si>
    <t>Donnerstag</t>
  </si>
  <si>
    <t>Freitag</t>
  </si>
  <si>
    <t>Samstag</t>
  </si>
  <si>
    <t>Dimanche</t>
  </si>
  <si>
    <t>Lundi</t>
  </si>
  <si>
    <t>Mardi</t>
  </si>
  <si>
    <t>Mercredi</t>
  </si>
  <si>
    <t>Jeudi</t>
  </si>
  <si>
    <t>Vendredi</t>
  </si>
  <si>
    <t>Samedi</t>
  </si>
  <si>
    <t>Domenica</t>
  </si>
  <si>
    <t>Lunedi</t>
  </si>
  <si>
    <t>Martedì</t>
  </si>
  <si>
    <t>Mercoledì</t>
  </si>
  <si>
    <t>Giovedi</t>
  </si>
  <si>
    <t>Venerdì</t>
  </si>
  <si>
    <t>Sabato</t>
  </si>
  <si>
    <t>Gi</t>
  </si>
  <si>
    <t>Informationen/Detail</t>
  </si>
  <si>
    <t>informations</t>
  </si>
  <si>
    <t>heures travaillées</t>
  </si>
  <si>
    <t>fin de mois</t>
  </si>
  <si>
    <t>signatures :</t>
  </si>
  <si>
    <t>supérieur/e :</t>
  </si>
  <si>
    <t>Korrekturbuchung</t>
  </si>
  <si>
    <t>Total des heures travaillées</t>
  </si>
  <si>
    <t>Enregistrement du temps de travail</t>
  </si>
  <si>
    <t>Entrée valeur positive: 1:00</t>
  </si>
  <si>
    <t>Tot. heures</t>
  </si>
  <si>
    <t>Neujahrstag/Nouvel an</t>
  </si>
  <si>
    <t>Berchtoldstag/Saint Berchtold</t>
  </si>
  <si>
    <t>Karfreitag/Vendredi Saint</t>
  </si>
  <si>
    <t>Ostermontag/Lundi de Pâques</t>
  </si>
  <si>
    <t>Tag der Arbeit / Fête du travail</t>
  </si>
  <si>
    <t>Pfingsten / Pentecôte</t>
  </si>
  <si>
    <t>Pfingstmontag / Lundi de Pentecôte</t>
  </si>
  <si>
    <t>Nat. Feiertag / Fête nat.</t>
  </si>
  <si>
    <t>Heiligabend / Vielle de Noël</t>
  </si>
  <si>
    <t>Weihnachten / Noël</t>
  </si>
  <si>
    <t>Stephanstag / Saint Etienne</t>
  </si>
  <si>
    <t>Silvester / Saint-Sylvestre</t>
  </si>
  <si>
    <t xml:space="preserve">Jour férie </t>
  </si>
  <si>
    <t>Reduction temps de travail</t>
  </si>
  <si>
    <t>Temps de travail 100%</t>
  </si>
  <si>
    <t>absence payée</t>
  </si>
  <si>
    <t>Taux d'activité en% :</t>
  </si>
  <si>
    <t>Récap. Semaine</t>
  </si>
  <si>
    <t>Entrée valeur négative: -"1:00"</t>
  </si>
  <si>
    <t>vacances:</t>
  </si>
  <si>
    <t>Kumul. Komp.-zeit</t>
  </si>
  <si>
    <t>Schaltjahre!</t>
  </si>
  <si>
    <t>Feriensaldo gemäss BG</t>
  </si>
  <si>
    <t>Solde de vacances selon TA</t>
  </si>
  <si>
    <t>in Stunden</t>
  </si>
  <si>
    <t xml:space="preserve">en heures </t>
  </si>
  <si>
    <t>in Tagen</t>
  </si>
  <si>
    <t>en jours</t>
  </si>
  <si>
    <t>Feriensaldo</t>
  </si>
  <si>
    <t>Taux d'activité en moyenne de l'année</t>
  </si>
  <si>
    <t>Beschäft.grad im Schnitt übers Jahr</t>
  </si>
  <si>
    <t>Ist</t>
  </si>
  <si>
    <t>Soll</t>
  </si>
  <si>
    <t>$zeit$</t>
  </si>
  <si>
    <t>Aktueller Überzeitsaldo</t>
  </si>
  <si>
    <t>dû</t>
  </si>
  <si>
    <t>eff.</t>
  </si>
  <si>
    <t>solde actuel de travail supplém.</t>
  </si>
  <si>
    <t xml:space="preserve">davon Überzeit </t>
  </si>
  <si>
    <t>dont travail supplémentaire</t>
  </si>
  <si>
    <t>Solde: travail supplémentaire</t>
  </si>
  <si>
    <t>Saldo: Überzeit</t>
  </si>
  <si>
    <t>(zu kompensieren)</t>
  </si>
  <si>
    <t>(à compenser)</t>
  </si>
  <si>
    <t>Feiertage in der Region</t>
  </si>
  <si>
    <t>aus Vorjahr</t>
  </si>
  <si>
    <t xml:space="preserve">année précedente </t>
  </si>
  <si>
    <t>aktueller Monat</t>
  </si>
  <si>
    <t>mois actuel</t>
  </si>
  <si>
    <t>Arbeitszeit kumuliert</t>
  </si>
  <si>
    <t xml:space="preserve">Temps de travail cumulé </t>
  </si>
  <si>
    <t xml:space="preserve">Arbeitszeit soll </t>
  </si>
  <si>
    <t>Temps de travail dû</t>
  </si>
  <si>
    <t>Arb.-Zeit Soll nach B-Grad</t>
  </si>
  <si>
    <t>Temps trav. dû sel. taux act.</t>
  </si>
  <si>
    <t>Zusammenzug Monate</t>
  </si>
  <si>
    <t xml:space="preserve">Résume des mois </t>
  </si>
  <si>
    <t>Maximalstunden/Monat</t>
  </si>
  <si>
    <t>Temps de travail maximum/mois:</t>
  </si>
  <si>
    <t xml:space="preserve">Heilige drei Könige/Epiphane </t>
  </si>
  <si>
    <t>Indépendence Jura</t>
  </si>
  <si>
    <t>Maria Himmelfahrt/Assomptoion</t>
  </si>
  <si>
    <t xml:space="preserve">Jeûne genevois </t>
  </si>
  <si>
    <t>Knabenschiessen</t>
  </si>
  <si>
    <t xml:space="preserve">Allerheiligen/LaToussaint </t>
  </si>
  <si>
    <t>Maria Empfängnis/Immaculée Conception</t>
  </si>
  <si>
    <t xml:space="preserve">Bezogene Überzeit </t>
  </si>
  <si>
    <t>Vorjahr</t>
  </si>
  <si>
    <t xml:space="preserve">année précédente </t>
  </si>
  <si>
    <t xml:space="preserve">Der Feriensaldo für das aktuelle Jahr berechnet sich auf Grund des durchschnittlichen Beschäftigungsgrades im laufenden Jahr plus der verbleibenden Ferienstunden aus dem Vorjahr. </t>
  </si>
  <si>
    <t>Le solde de vacances pour l'année actuelle se base sur le taux d'activité en moyenne de l'année plus les heures restantes de l'année précédente</t>
  </si>
  <si>
    <t>temps de trav. min.</t>
  </si>
  <si>
    <t>temps de trav. max.</t>
  </si>
  <si>
    <t xml:space="preserve">Trav. suppl. pris </t>
  </si>
  <si>
    <t>Travail supplémentaire</t>
  </si>
  <si>
    <t>Saldo Überzeit</t>
  </si>
  <si>
    <t>Total Minderzeit</t>
  </si>
  <si>
    <t>Total h. manquantes</t>
  </si>
  <si>
    <t>Total travail. sup. (&gt; 45h/s.)</t>
  </si>
  <si>
    <t>Total Überzeit (&gt;45h/W.)</t>
  </si>
  <si>
    <t xml:space="preserve">Solde travail sup. </t>
  </si>
  <si>
    <t>Solde de vacances</t>
  </si>
  <si>
    <t>Temps de travail eff.</t>
  </si>
  <si>
    <t>Militär / ZS / Mutterschaft</t>
  </si>
  <si>
    <t>militaire / s. civil / maternité</t>
  </si>
  <si>
    <t>Differenz zu Mindeststunden</t>
  </si>
  <si>
    <t>Différence travail dû min. et travail effectif</t>
  </si>
  <si>
    <t>Sept.</t>
  </si>
  <si>
    <t>sept.</t>
  </si>
  <si>
    <t>Okt.</t>
  </si>
  <si>
    <t>oct.</t>
  </si>
  <si>
    <t>Nov.</t>
  </si>
  <si>
    <t>nov.</t>
  </si>
  <si>
    <t>Dez.</t>
  </si>
  <si>
    <t>déc.</t>
  </si>
  <si>
    <t>employé/e :</t>
  </si>
  <si>
    <t>gemäss Beschäftigungsgrad (100% = 8:00 Std./ 80% = 6:24 Std.)</t>
  </si>
  <si>
    <t>selon taux d'activité (100% = 8:00 h / 80% = 6:24 h)</t>
  </si>
  <si>
    <t>Minuszeit zu kompensieren</t>
  </si>
  <si>
    <t>Temps de travail supplémentaire</t>
  </si>
  <si>
    <t>Geplante Arbeitszeit</t>
  </si>
  <si>
    <t>Temps de travail planifié</t>
  </si>
  <si>
    <t>Temps négatif s à compenser</t>
  </si>
  <si>
    <t>Abzug infolge Minuszeit</t>
  </si>
  <si>
    <t xml:space="preserve">Deduction par rapport le temps en minus </t>
  </si>
  <si>
    <t>Saldo Monatsarbeitszeit</t>
  </si>
  <si>
    <t>Solde temps de travail du mois actuel</t>
  </si>
  <si>
    <t>Wochenstunden</t>
  </si>
  <si>
    <t>Std. pro Tag</t>
  </si>
  <si>
    <t>Std/Tag</t>
  </si>
  <si>
    <t xml:space="preserve">Sollarbeitszeit im Monat </t>
  </si>
  <si>
    <t xml:space="preserve">Temps de travail dû par mois </t>
  </si>
  <si>
    <t>Ferienanspruch</t>
  </si>
  <si>
    <t xml:space="preserve">Droit de vacances </t>
  </si>
  <si>
    <t>im Jahr</t>
  </si>
  <si>
    <t xml:space="preserve">pour l'année </t>
  </si>
  <si>
    <t>Std._V</t>
  </si>
  <si>
    <t>Std._N</t>
  </si>
  <si>
    <t>matin</t>
  </si>
  <si>
    <t>après-midi</t>
  </si>
  <si>
    <t>jour</t>
  </si>
  <si>
    <t>heures_m</t>
  </si>
  <si>
    <t>heures_a</t>
  </si>
  <si>
    <t>freie Tage</t>
  </si>
  <si>
    <t xml:space="preserve">jours congés </t>
  </si>
  <si>
    <t>désignation</t>
  </si>
  <si>
    <t>jours fériés en</t>
  </si>
  <si>
    <t>base 100%</t>
  </si>
  <si>
    <t xml:space="preserve">transfèr autom. au bilan </t>
  </si>
  <si>
    <t>décimal</t>
  </si>
  <si>
    <t>heures par semaine</t>
  </si>
  <si>
    <t>heures de travail par année</t>
  </si>
  <si>
    <t>réduction annuelle par jours de fériés</t>
  </si>
  <si>
    <t>réduction t.de tr. (100%</t>
  </si>
  <si>
    <t>réduction t.de tr. Avant j.d férié 1h)</t>
  </si>
  <si>
    <t xml:space="preserve">réduction des heures </t>
  </si>
  <si>
    <t>réduction an. par les heures de red. avant j. de fériés</t>
  </si>
  <si>
    <t>temps d. tr. en mois</t>
  </si>
  <si>
    <t xml:space="preserve">réduction totale </t>
  </si>
  <si>
    <t xml:space="preserve">jours ouvrables </t>
  </si>
  <si>
    <t>jours fériés dans la région</t>
  </si>
  <si>
    <t>heures par jour</t>
  </si>
  <si>
    <t>heures supplémentaires décomptées</t>
  </si>
  <si>
    <t>tenir compte en début de l'année</t>
  </si>
  <si>
    <t xml:space="preserve">choix de la langue </t>
  </si>
  <si>
    <t>base pour le tableau</t>
  </si>
  <si>
    <t>à changer chaque fois :</t>
  </si>
  <si>
    <t>année</t>
  </si>
  <si>
    <t xml:space="preserve">espace à écrire  </t>
  </si>
  <si>
    <t>Auffahrt/Ascension</t>
  </si>
  <si>
    <t>Fronleichnahm / Fête de dieu</t>
  </si>
  <si>
    <t>Valentinstag / Saint Valentin</t>
  </si>
  <si>
    <t>Ostern / Pâques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</si>
</sst>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h/mm&quot; h&quot;;@"/>
    <numFmt numFmtId="165" formatCode="[mm]"/>
    <numFmt numFmtId="166" formatCode="[h]:mm"/>
    <numFmt numFmtId="167" formatCode="[hhh]:mm"/>
    <numFmt numFmtId="168" formatCode="[hhhh]:mm"/>
    <numFmt numFmtId="169" formatCode="dd/mm/yyyy;@"/>
    <numFmt numFmtId="170" formatCode="0.0000"/>
    <numFmt numFmtId="171" formatCode="0.00000000000"/>
    <numFmt numFmtId="172" formatCode="0.0%"/>
  </numFmts>
  <fonts count="45">
    <font>
      <sz val="10"/>
      <name val="Arial"/>
    </font>
    <font>
      <sz val="10"/>
      <color theme="1"/>
      <name val="Arial"/>
      <family val="2"/>
    </font>
    <font>
      <sz val="10"/>
      <color theme="1"/>
      <name val="Arial"/>
      <family val="2"/>
    </font>
    <font>
      <b/>
      <sz val="11"/>
      <name val="Arial"/>
      <family val="2"/>
    </font>
    <font>
      <sz val="11"/>
      <name val="Arial"/>
      <family val="2"/>
    </font>
    <font>
      <b/>
      <sz val="11"/>
      <name val="Arial"/>
      <family val="2"/>
    </font>
    <font>
      <b/>
      <sz val="10"/>
      <name val="Arial"/>
      <family val="2"/>
    </font>
    <font>
      <sz val="11"/>
      <name val="Arial"/>
      <family val="2"/>
    </font>
    <font>
      <sz val="10"/>
      <name val="Arial"/>
      <family val="2"/>
    </font>
    <font>
      <sz val="7"/>
      <name val="Arial"/>
      <family val="2"/>
    </font>
    <font>
      <sz val="10"/>
      <color indexed="81"/>
      <name val="Arial"/>
      <family val="2"/>
    </font>
    <font>
      <i/>
      <sz val="10"/>
      <name val="Arial"/>
      <family val="2"/>
    </font>
    <font>
      <i/>
      <u/>
      <sz val="10"/>
      <name val="Arial"/>
      <family val="2"/>
    </font>
    <font>
      <b/>
      <i/>
      <sz val="8"/>
      <name val="Arial"/>
      <family val="2"/>
    </font>
    <font>
      <i/>
      <sz val="8"/>
      <name val="Arial"/>
      <family val="2"/>
    </font>
    <font>
      <sz val="11"/>
      <color theme="0"/>
      <name val="Arial"/>
      <family val="2"/>
    </font>
    <font>
      <i/>
      <sz val="8"/>
      <color theme="0"/>
      <name val="Arial"/>
      <family val="2"/>
    </font>
    <font>
      <b/>
      <sz val="11"/>
      <color theme="0"/>
      <name val="Arial"/>
      <family val="2"/>
    </font>
    <font>
      <b/>
      <i/>
      <sz val="8"/>
      <color theme="0"/>
      <name val="Arial"/>
      <family val="2"/>
    </font>
    <font>
      <sz val="8"/>
      <name val="Arial Narrow"/>
      <family val="2"/>
    </font>
    <font>
      <strike/>
      <sz val="11"/>
      <name val="Arial"/>
      <family val="2"/>
    </font>
    <font>
      <b/>
      <i/>
      <sz val="10"/>
      <name val="Arial"/>
      <family val="2"/>
    </font>
    <font>
      <b/>
      <sz val="8"/>
      <color rgb="FFFF0000"/>
      <name val="Arial"/>
      <family val="2"/>
    </font>
    <font>
      <sz val="9"/>
      <name val="Arial"/>
      <family val="2"/>
    </font>
    <font>
      <sz val="10"/>
      <name val="Arial Narrow"/>
      <family val="2"/>
    </font>
    <font>
      <b/>
      <sz val="10"/>
      <name val="Arial Narrow"/>
      <family val="2"/>
    </font>
    <font>
      <sz val="10"/>
      <color theme="0" tint="-0.14999847407452621"/>
      <name val="Arial"/>
      <family val="2"/>
    </font>
    <font>
      <sz val="10"/>
      <color theme="0" tint="-4.9989318521683403E-2"/>
      <name val="Arial"/>
      <family val="2"/>
    </font>
    <font>
      <b/>
      <sz val="10"/>
      <color theme="0" tint="-0.249977111117893"/>
      <name val="Arial"/>
      <family val="2"/>
    </font>
    <font>
      <sz val="10"/>
      <color theme="0" tint="-0.14999847407452621"/>
      <name val="Arial Narrow"/>
      <family val="2"/>
    </font>
    <font>
      <i/>
      <sz val="10"/>
      <name val="Arial Narrow"/>
      <family val="2"/>
    </font>
    <font>
      <sz val="10"/>
      <color theme="0"/>
      <name val="Arial"/>
      <family val="2"/>
    </font>
    <font>
      <sz val="11"/>
      <color theme="0" tint="-4.9989318521683403E-2"/>
      <name val="Arial"/>
      <family val="2"/>
    </font>
    <font>
      <b/>
      <sz val="9"/>
      <name val="Arial"/>
      <family val="2"/>
    </font>
    <font>
      <sz val="8"/>
      <name val="Arial"/>
      <family val="2"/>
    </font>
    <font>
      <b/>
      <sz val="10"/>
      <color theme="0"/>
      <name val="Arial"/>
      <family val="2"/>
    </font>
    <font>
      <b/>
      <i/>
      <sz val="10"/>
      <color theme="0"/>
      <name val="Arial"/>
      <family val="2"/>
    </font>
    <font>
      <i/>
      <sz val="10"/>
      <color theme="0"/>
      <name val="Arial"/>
      <family val="2"/>
    </font>
    <font>
      <sz val="8"/>
      <color theme="0"/>
      <name val="Arial"/>
      <family val="2"/>
    </font>
    <font>
      <sz val="11"/>
      <color theme="6" tint="0.39997558519241921"/>
      <name val="Arial"/>
      <family val="2"/>
    </font>
    <font>
      <b/>
      <sz val="10"/>
      <color rgb="FFFFFF00"/>
      <name val="Arial"/>
      <family val="2"/>
    </font>
    <font>
      <b/>
      <sz val="10"/>
      <color theme="0" tint="-4.9989318521683403E-2"/>
      <name val="Arial"/>
      <family val="2"/>
    </font>
    <font>
      <sz val="8"/>
      <color rgb="FF0070C0"/>
      <name val="Arial"/>
      <family val="2"/>
    </font>
    <font>
      <b/>
      <sz val="8"/>
      <name val="Arial"/>
      <family val="2"/>
    </font>
    <font>
      <i/>
      <sz val="11"/>
      <name val="Arial"/>
      <family val="2"/>
    </font>
  </fonts>
  <fills count="22">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rgb="FFCCFFFF"/>
        <bgColor indexed="64"/>
      </patternFill>
    </fill>
    <fill>
      <patternFill patternType="solid">
        <fgColor rgb="FF92D05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00B050"/>
        <bgColor indexed="64"/>
      </patternFill>
    </fill>
  </fills>
  <borders count="34">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82">
    <xf numFmtId="0" fontId="0" fillId="0" borderId="0" xfId="0"/>
    <xf numFmtId="0" fontId="0" fillId="0" borderId="0" xfId="0" applyProtection="1">
      <protection hidden="1"/>
    </xf>
    <xf numFmtId="0" fontId="6" fillId="0" borderId="0" xfId="0" applyFont="1" applyProtection="1">
      <protection hidden="1"/>
    </xf>
    <xf numFmtId="0" fontId="0" fillId="0" borderId="0" xfId="0" applyBorder="1" applyProtection="1">
      <protection hidden="1"/>
    </xf>
    <xf numFmtId="0" fontId="0" fillId="0" borderId="0" xfId="0" applyFill="1" applyBorder="1" applyProtection="1">
      <protection hidden="1"/>
    </xf>
    <xf numFmtId="167" fontId="0" fillId="0" borderId="0" xfId="0" applyNumberFormat="1" applyProtection="1">
      <protection hidden="1"/>
    </xf>
    <xf numFmtId="165" fontId="0" fillId="0" borderId="0" xfId="0" applyNumberFormat="1" applyProtection="1">
      <protection hidden="1"/>
    </xf>
    <xf numFmtId="14" fontId="0" fillId="0" borderId="0" xfId="0" applyNumberFormat="1" applyProtection="1">
      <protection hidden="1"/>
    </xf>
    <xf numFmtId="169" fontId="0" fillId="0" borderId="0" xfId="0" applyNumberFormat="1" applyProtection="1">
      <protection hidden="1"/>
    </xf>
    <xf numFmtId="166" fontId="4" fillId="0" borderId="0" xfId="0" applyNumberFormat="1" applyFont="1" applyFill="1" applyBorder="1" applyProtection="1">
      <protection locked="0"/>
    </xf>
    <xf numFmtId="2" fontId="0" fillId="2" borderId="9" xfId="0" applyNumberFormat="1" applyFill="1" applyBorder="1" applyProtection="1">
      <protection hidden="1"/>
    </xf>
    <xf numFmtId="0" fontId="6" fillId="0" borderId="0" xfId="0" applyFont="1" applyAlignment="1" applyProtection="1">
      <alignment textRotation="90"/>
      <protection hidden="1"/>
    </xf>
    <xf numFmtId="0" fontId="6" fillId="3" borderId="0" xfId="0" applyFont="1" applyFill="1" applyAlignment="1" applyProtection="1">
      <alignment textRotation="90"/>
      <protection hidden="1"/>
    </xf>
    <xf numFmtId="14" fontId="6" fillId="3" borderId="0" xfId="0" applyNumberFormat="1" applyFont="1" applyFill="1" applyAlignment="1" applyProtection="1">
      <alignment textRotation="90"/>
      <protection hidden="1"/>
    </xf>
    <xf numFmtId="0" fontId="0" fillId="3" borderId="0" xfId="0" applyFill="1" applyProtection="1">
      <protection hidden="1"/>
    </xf>
    <xf numFmtId="167" fontId="0" fillId="3" borderId="0" xfId="0" applyNumberFormat="1" applyFill="1" applyProtection="1">
      <protection hidden="1"/>
    </xf>
    <xf numFmtId="14" fontId="0" fillId="3" borderId="0" xfId="0" applyNumberFormat="1" applyFill="1" applyProtection="1">
      <protection hidden="1"/>
    </xf>
    <xf numFmtId="169" fontId="0" fillId="3" borderId="0" xfId="0" applyNumberFormat="1" applyFill="1" applyProtection="1">
      <protection hidden="1"/>
    </xf>
    <xf numFmtId="166" fontId="0" fillId="3" borderId="0" xfId="0" applyNumberFormat="1" applyFill="1" applyProtection="1">
      <protection hidden="1"/>
    </xf>
    <xf numFmtId="0" fontId="4" fillId="3" borderId="0" xfId="0" applyNumberFormat="1" applyFont="1" applyFill="1" applyProtection="1">
      <protection hidden="1"/>
    </xf>
    <xf numFmtId="0" fontId="0" fillId="0" borderId="0" xfId="0" applyFill="1" applyProtection="1">
      <protection hidden="1"/>
    </xf>
    <xf numFmtId="0" fontId="0" fillId="3" borderId="10" xfId="0" applyFill="1" applyBorder="1" applyProtection="1">
      <protection hidden="1"/>
    </xf>
    <xf numFmtId="0" fontId="6" fillId="3" borderId="11" xfId="0" applyFont="1" applyFill="1" applyBorder="1" applyProtection="1">
      <protection hidden="1"/>
    </xf>
    <xf numFmtId="169" fontId="0" fillId="0" borderId="0" xfId="0" applyNumberFormat="1" applyFill="1" applyProtection="1">
      <protection hidden="1"/>
    </xf>
    <xf numFmtId="0" fontId="6" fillId="3" borderId="2" xfId="0" applyFont="1" applyFill="1" applyBorder="1" applyProtection="1">
      <protection hidden="1"/>
    </xf>
    <xf numFmtId="0" fontId="0" fillId="3" borderId="3" xfId="0" applyFill="1" applyBorder="1" applyProtection="1">
      <protection hidden="1"/>
    </xf>
    <xf numFmtId="169" fontId="6" fillId="3" borderId="3" xfId="0" applyNumberFormat="1" applyFont="1" applyFill="1" applyBorder="1" applyProtection="1">
      <protection hidden="1"/>
    </xf>
    <xf numFmtId="14" fontId="0" fillId="3" borderId="3" xfId="0" applyNumberFormat="1" applyFill="1" applyBorder="1" applyProtection="1">
      <protection hidden="1"/>
    </xf>
    <xf numFmtId="0" fontId="0" fillId="3" borderId="12" xfId="0" applyFill="1" applyBorder="1" applyProtection="1">
      <protection hidden="1"/>
    </xf>
    <xf numFmtId="0" fontId="0" fillId="3" borderId="5" xfId="0" applyFill="1" applyBorder="1" applyProtection="1">
      <protection hidden="1"/>
    </xf>
    <xf numFmtId="0" fontId="0" fillId="3" borderId="4" xfId="0" applyFill="1" applyBorder="1" applyProtection="1">
      <protection hidden="1"/>
    </xf>
    <xf numFmtId="0" fontId="0" fillId="3" borderId="0" xfId="0" applyFill="1" applyBorder="1" applyProtection="1">
      <protection hidden="1"/>
    </xf>
    <xf numFmtId="165" fontId="0" fillId="3" borderId="0" xfId="0" applyNumberFormat="1" applyFill="1" applyBorder="1" applyProtection="1">
      <protection hidden="1"/>
    </xf>
    <xf numFmtId="167" fontId="6" fillId="3" borderId="0" xfId="0" applyNumberFormat="1" applyFont="1" applyFill="1" applyBorder="1" applyProtection="1">
      <protection hidden="1"/>
    </xf>
    <xf numFmtId="0" fontId="0" fillId="3" borderId="1" xfId="0" applyFill="1" applyBorder="1" applyProtection="1">
      <protection hidden="1"/>
    </xf>
    <xf numFmtId="167" fontId="0" fillId="3" borderId="0" xfId="0" applyNumberFormat="1" applyFill="1" applyBorder="1" applyProtection="1">
      <protection hidden="1"/>
    </xf>
    <xf numFmtId="14" fontId="0" fillId="3" borderId="0" xfId="0" applyNumberFormat="1" applyFill="1" applyBorder="1" applyProtection="1">
      <protection hidden="1"/>
    </xf>
    <xf numFmtId="2" fontId="0" fillId="3" borderId="0" xfId="0" applyNumberFormat="1" applyFill="1" applyBorder="1" applyProtection="1">
      <protection hidden="1"/>
    </xf>
    <xf numFmtId="0" fontId="0" fillId="3" borderId="13" xfId="0" applyFill="1" applyBorder="1" applyProtection="1">
      <protection hidden="1"/>
    </xf>
    <xf numFmtId="0" fontId="6" fillId="3" borderId="4" xfId="0" applyFont="1" applyFill="1" applyBorder="1" applyProtection="1">
      <protection hidden="1"/>
    </xf>
    <xf numFmtId="169" fontId="0" fillId="3" borderId="0" xfId="0" applyNumberFormat="1" applyFill="1" applyBorder="1" applyProtection="1">
      <protection hidden="1"/>
    </xf>
    <xf numFmtId="0" fontId="0" fillId="3" borderId="6" xfId="0" applyFill="1" applyBorder="1" applyProtection="1">
      <protection hidden="1"/>
    </xf>
    <xf numFmtId="0" fontId="0" fillId="3" borderId="7" xfId="0" applyFill="1" applyBorder="1" applyProtection="1">
      <protection hidden="1"/>
    </xf>
    <xf numFmtId="14" fontId="0" fillId="3" borderId="7" xfId="0" applyNumberFormat="1" applyFill="1" applyBorder="1" applyProtection="1">
      <protection hidden="1"/>
    </xf>
    <xf numFmtId="169" fontId="0" fillId="3" borderId="7" xfId="0" applyNumberFormat="1" applyFill="1" applyBorder="1" applyProtection="1">
      <protection hidden="1"/>
    </xf>
    <xf numFmtId="0" fontId="0" fillId="3" borderId="8" xfId="0" applyFill="1" applyBorder="1" applyProtection="1">
      <protection hidden="1"/>
    </xf>
    <xf numFmtId="1" fontId="6" fillId="3" borderId="3" xfId="0" applyNumberFormat="1" applyFont="1" applyFill="1" applyBorder="1" applyAlignment="1" applyProtection="1">
      <alignment horizontal="center"/>
      <protection hidden="1"/>
    </xf>
    <xf numFmtId="167" fontId="6" fillId="3" borderId="14" xfId="0" applyNumberFormat="1" applyFont="1" applyFill="1" applyBorder="1" applyProtection="1">
      <protection hidden="1"/>
    </xf>
    <xf numFmtId="2" fontId="8" fillId="3" borderId="0" xfId="0" applyNumberFormat="1" applyFont="1" applyFill="1" applyBorder="1" applyProtection="1">
      <protection hidden="1"/>
    </xf>
    <xf numFmtId="167" fontId="0" fillId="0" borderId="0" xfId="0" applyNumberFormat="1" applyAlignment="1" applyProtection="1">
      <alignment horizontal="right"/>
      <protection hidden="1"/>
    </xf>
    <xf numFmtId="16" fontId="0" fillId="0" borderId="0" xfId="0" applyNumberFormat="1" applyProtection="1">
      <protection hidden="1"/>
    </xf>
    <xf numFmtId="167" fontId="0" fillId="0" borderId="0" xfId="0" applyNumberFormat="1" applyAlignment="1" applyProtection="1">
      <alignment horizontal="center"/>
      <protection hidden="1"/>
    </xf>
    <xf numFmtId="0" fontId="0" fillId="4" borderId="0" xfId="0" applyFill="1" applyProtection="1">
      <protection hidden="1"/>
    </xf>
    <xf numFmtId="0" fontId="6" fillId="0" borderId="0" xfId="0" applyFont="1" applyFill="1" applyBorder="1" applyProtection="1">
      <protection hidden="1"/>
    </xf>
    <xf numFmtId="0" fontId="6" fillId="0" borderId="0" xfId="0" applyFont="1" applyAlignment="1" applyProtection="1">
      <alignment textRotation="45"/>
      <protection hidden="1"/>
    </xf>
    <xf numFmtId="0" fontId="0" fillId="2" borderId="0" xfId="0" applyFill="1" applyProtection="1">
      <protection hidden="1"/>
    </xf>
    <xf numFmtId="2" fontId="0" fillId="2" borderId="15" xfId="0" applyNumberFormat="1" applyFill="1" applyBorder="1" applyProtection="1">
      <protection hidden="1"/>
    </xf>
    <xf numFmtId="0" fontId="6" fillId="0" borderId="2" xfId="0" applyFont="1" applyFill="1" applyBorder="1" applyProtection="1">
      <protection hidden="1"/>
    </xf>
    <xf numFmtId="0" fontId="6" fillId="0" borderId="3" xfId="0" applyFont="1" applyFill="1" applyBorder="1" applyProtection="1">
      <protection hidden="1"/>
    </xf>
    <xf numFmtId="167" fontId="0" fillId="0" borderId="3" xfId="0" applyNumberFormat="1" applyFill="1" applyBorder="1" applyProtection="1">
      <protection hidden="1"/>
    </xf>
    <xf numFmtId="0" fontId="11" fillId="0" borderId="3" xfId="0" applyFont="1" applyFill="1" applyBorder="1" applyProtection="1">
      <protection hidden="1"/>
    </xf>
    <xf numFmtId="0" fontId="12" fillId="0" borderId="3" xfId="0" applyFont="1" applyFill="1" applyBorder="1" applyProtection="1">
      <protection hidden="1"/>
    </xf>
    <xf numFmtId="0" fontId="0" fillId="0" borderId="3" xfId="0" applyFill="1" applyBorder="1" applyProtection="1">
      <protection hidden="1"/>
    </xf>
    <xf numFmtId="0" fontId="0" fillId="0" borderId="5" xfId="0" applyFill="1" applyBorder="1" applyProtection="1">
      <protection hidden="1"/>
    </xf>
    <xf numFmtId="0" fontId="0" fillId="0" borderId="4" xfId="0" applyFill="1" applyBorder="1" applyProtection="1">
      <protection hidden="1"/>
    </xf>
    <xf numFmtId="167" fontId="0" fillId="0" borderId="0" xfId="0" applyNumberFormat="1" applyFill="1" applyBorder="1" applyProtection="1">
      <protection hidden="1"/>
    </xf>
    <xf numFmtId="0" fontId="0" fillId="0" borderId="6" xfId="0" applyFill="1" applyBorder="1" applyProtection="1">
      <protection hidden="1"/>
    </xf>
    <xf numFmtId="0" fontId="0" fillId="0" borderId="7" xfId="0" applyFill="1" applyBorder="1" applyProtection="1">
      <protection hidden="1"/>
    </xf>
    <xf numFmtId="167" fontId="0" fillId="0" borderId="7" xfId="0" applyNumberFormat="1" applyFill="1" applyBorder="1" applyProtection="1">
      <protection hidden="1"/>
    </xf>
    <xf numFmtId="0" fontId="8" fillId="0" borderId="7" xfId="0" applyFont="1" applyFill="1" applyBorder="1" applyProtection="1">
      <protection hidden="1"/>
    </xf>
    <xf numFmtId="0" fontId="0" fillId="2" borderId="16" xfId="0" applyFill="1" applyBorder="1" applyProtection="1">
      <protection hidden="1"/>
    </xf>
    <xf numFmtId="0" fontId="0" fillId="2" borderId="17" xfId="0" applyFill="1" applyBorder="1" applyProtection="1">
      <protection hidden="1"/>
    </xf>
    <xf numFmtId="0" fontId="0" fillId="0" borderId="0" xfId="0" applyProtection="1">
      <protection locked="0" hidden="1"/>
    </xf>
    <xf numFmtId="0" fontId="6" fillId="2" borderId="18" xfId="0" applyFont="1" applyFill="1" applyBorder="1" applyProtection="1">
      <protection hidden="1"/>
    </xf>
    <xf numFmtId="0" fontId="6" fillId="0" borderId="0" xfId="0" applyFont="1" applyAlignment="1" applyProtection="1">
      <alignment horizontal="center" vertical="center"/>
      <protection hidden="1"/>
    </xf>
    <xf numFmtId="1" fontId="6" fillId="0" borderId="0" xfId="0" applyNumberFormat="1" applyFont="1" applyProtection="1">
      <protection hidden="1"/>
    </xf>
    <xf numFmtId="0" fontId="14" fillId="5" borderId="0" xfId="0" applyFont="1" applyFill="1" applyProtection="1">
      <protection hidden="1"/>
    </xf>
    <xf numFmtId="0" fontId="4" fillId="5" borderId="0" xfId="0" applyFont="1" applyFill="1" applyProtection="1">
      <protection hidden="1"/>
    </xf>
    <xf numFmtId="164" fontId="4" fillId="5" borderId="0" xfId="0" applyNumberFormat="1" applyFont="1" applyFill="1" applyProtection="1">
      <protection hidden="1"/>
    </xf>
    <xf numFmtId="1" fontId="4" fillId="5" borderId="0" xfId="0" applyNumberFormat="1" applyFont="1" applyFill="1" applyProtection="1">
      <protection hidden="1"/>
    </xf>
    <xf numFmtId="0" fontId="4" fillId="5" borderId="0" xfId="0" applyNumberFormat="1" applyFont="1" applyFill="1" applyProtection="1">
      <protection hidden="1"/>
    </xf>
    <xf numFmtId="49" fontId="4" fillId="5" borderId="0" xfId="0" applyNumberFormat="1" applyFont="1" applyFill="1" applyProtection="1">
      <protection hidden="1"/>
    </xf>
    <xf numFmtId="0" fontId="0" fillId="5" borderId="0" xfId="0" applyFill="1" applyProtection="1">
      <protection hidden="1"/>
    </xf>
    <xf numFmtId="0" fontId="5" fillId="5" borderId="0" xfId="0" applyFont="1" applyFill="1" applyProtection="1">
      <protection hidden="1"/>
    </xf>
    <xf numFmtId="0" fontId="3" fillId="5" borderId="0" xfId="0" applyFont="1" applyFill="1" applyProtection="1">
      <protection hidden="1"/>
    </xf>
    <xf numFmtId="169" fontId="8" fillId="3" borderId="0" xfId="0" applyNumberFormat="1" applyFont="1" applyFill="1" applyProtection="1">
      <protection hidden="1"/>
    </xf>
    <xf numFmtId="0" fontId="0" fillId="7" borderId="0" xfId="0" applyFill="1" applyProtection="1">
      <protection hidden="1"/>
    </xf>
    <xf numFmtId="0" fontId="15" fillId="5" borderId="0" xfId="0" applyFont="1" applyFill="1" applyProtection="1">
      <protection hidden="1"/>
    </xf>
    <xf numFmtId="0" fontId="16" fillId="5" borderId="0" xfId="0" applyFont="1" applyFill="1" applyProtection="1">
      <protection hidden="1"/>
    </xf>
    <xf numFmtId="0" fontId="8" fillId="0" borderId="0" xfId="0" applyFont="1" applyProtection="1">
      <protection hidden="1"/>
    </xf>
    <xf numFmtId="0" fontId="0" fillId="0" borderId="0" xfId="0" applyBorder="1" applyAlignment="1" applyProtection="1">
      <alignment horizontal="center"/>
      <protection hidden="1"/>
    </xf>
    <xf numFmtId="0" fontId="0" fillId="6" borderId="0" xfId="0" applyFill="1" applyProtection="1">
      <protection hidden="1"/>
    </xf>
    <xf numFmtId="0" fontId="0" fillId="0" borderId="0" xfId="0" applyBorder="1" applyAlignment="1" applyProtection="1">
      <alignment horizontal="center"/>
      <protection hidden="1"/>
    </xf>
    <xf numFmtId="0" fontId="6" fillId="2" borderId="16" xfId="0" applyFont="1" applyFill="1" applyBorder="1" applyProtection="1">
      <protection hidden="1"/>
    </xf>
    <xf numFmtId="0" fontId="17" fillId="5" borderId="0" xfId="0" applyFont="1" applyFill="1" applyProtection="1">
      <protection hidden="1"/>
    </xf>
    <xf numFmtId="0" fontId="18" fillId="5" borderId="0" xfId="0" applyFont="1" applyFill="1" applyProtection="1">
      <protection hidden="1"/>
    </xf>
    <xf numFmtId="166" fontId="4" fillId="0" borderId="22" xfId="0" applyNumberFormat="1" applyFont="1" applyFill="1" applyBorder="1" applyProtection="1">
      <protection locked="0"/>
    </xf>
    <xf numFmtId="166" fontId="4" fillId="0" borderId="23" xfId="0" applyNumberFormat="1" applyFont="1" applyFill="1" applyBorder="1" applyProtection="1">
      <protection locked="0"/>
    </xf>
    <xf numFmtId="166" fontId="4" fillId="0" borderId="11" xfId="0" applyNumberFormat="1" applyFont="1" applyFill="1" applyBorder="1" applyProtection="1">
      <protection locked="0"/>
    </xf>
    <xf numFmtId="166" fontId="4" fillId="0" borderId="25" xfId="0" applyNumberFormat="1" applyFont="1" applyFill="1" applyBorder="1" applyProtection="1">
      <protection locked="0"/>
    </xf>
    <xf numFmtId="166" fontId="4" fillId="0" borderId="26" xfId="0" applyNumberFormat="1" applyFont="1" applyFill="1" applyBorder="1" applyProtection="1">
      <protection locked="0"/>
    </xf>
    <xf numFmtId="166" fontId="4" fillId="0" borderId="27" xfId="0" applyNumberFormat="1" applyFont="1" applyFill="1" applyBorder="1" applyProtection="1">
      <protection locked="0"/>
    </xf>
    <xf numFmtId="20" fontId="0" fillId="0" borderId="0" xfId="0" applyNumberFormat="1" applyProtection="1">
      <protection hidden="1"/>
    </xf>
    <xf numFmtId="2" fontId="0" fillId="0" borderId="0" xfId="0" applyNumberFormat="1" applyProtection="1">
      <protection hidden="1"/>
    </xf>
    <xf numFmtId="171" fontId="0" fillId="0" borderId="0" xfId="0" applyNumberFormat="1" applyAlignment="1" applyProtection="1">
      <alignment horizontal="right"/>
      <protection hidden="1"/>
    </xf>
    <xf numFmtId="171" fontId="0" fillId="0" borderId="0" xfId="0" applyNumberFormat="1" applyProtection="1">
      <protection hidden="1"/>
    </xf>
    <xf numFmtId="0" fontId="4" fillId="10" borderId="2" xfId="0" applyFont="1" applyFill="1" applyBorder="1" applyProtection="1">
      <protection hidden="1"/>
    </xf>
    <xf numFmtId="0" fontId="4" fillId="10" borderId="3" xfId="0" applyFont="1" applyFill="1" applyBorder="1" applyProtection="1">
      <protection hidden="1"/>
    </xf>
    <xf numFmtId="164" fontId="4" fillId="10" borderId="3" xfId="0" applyNumberFormat="1" applyFont="1" applyFill="1" applyBorder="1" applyProtection="1">
      <protection hidden="1"/>
    </xf>
    <xf numFmtId="1" fontId="4" fillId="10" borderId="3" xfId="0" applyNumberFormat="1" applyFont="1" applyFill="1" applyBorder="1" applyProtection="1">
      <protection hidden="1"/>
    </xf>
    <xf numFmtId="0" fontId="4" fillId="10" borderId="5" xfId="0" applyNumberFormat="1" applyFont="1" applyFill="1" applyBorder="1" applyProtection="1">
      <protection hidden="1"/>
    </xf>
    <xf numFmtId="0" fontId="4" fillId="10" borderId="4" xfId="0" applyFont="1" applyFill="1" applyBorder="1" applyProtection="1">
      <protection hidden="1"/>
    </xf>
    <xf numFmtId="0" fontId="4" fillId="10" borderId="0" xfId="0" applyFont="1" applyFill="1" applyBorder="1" applyProtection="1">
      <protection hidden="1"/>
    </xf>
    <xf numFmtId="164" fontId="4" fillId="10" borderId="0" xfId="0" applyNumberFormat="1" applyFont="1" applyFill="1" applyBorder="1" applyProtection="1">
      <protection hidden="1"/>
    </xf>
    <xf numFmtId="1" fontId="4" fillId="10" borderId="0" xfId="0" applyNumberFormat="1" applyFont="1" applyFill="1" applyBorder="1" applyProtection="1">
      <protection hidden="1"/>
    </xf>
    <xf numFmtId="0" fontId="4" fillId="10" borderId="1" xfId="0" applyNumberFormat="1" applyFont="1" applyFill="1" applyBorder="1" applyProtection="1">
      <protection hidden="1"/>
    </xf>
    <xf numFmtId="1" fontId="3" fillId="10" borderId="0" xfId="0" applyNumberFormat="1" applyFont="1" applyFill="1" applyBorder="1" applyProtection="1">
      <protection hidden="1"/>
    </xf>
    <xf numFmtId="0" fontId="4" fillId="10" borderId="6" xfId="0" applyFont="1" applyFill="1" applyBorder="1" applyProtection="1">
      <protection hidden="1"/>
    </xf>
    <xf numFmtId="0" fontId="4" fillId="10" borderId="7" xfId="0" applyFont="1" applyFill="1" applyBorder="1" applyProtection="1">
      <protection hidden="1"/>
    </xf>
    <xf numFmtId="0" fontId="3" fillId="10" borderId="4" xfId="0" applyFont="1" applyFill="1" applyBorder="1" applyProtection="1">
      <protection hidden="1"/>
    </xf>
    <xf numFmtId="0" fontId="4" fillId="10" borderId="4" xfId="0" applyNumberFormat="1" applyFont="1" applyFill="1" applyBorder="1" applyProtection="1">
      <protection hidden="1"/>
    </xf>
    <xf numFmtId="164" fontId="4" fillId="10" borderId="7" xfId="0" applyNumberFormat="1" applyFont="1" applyFill="1" applyBorder="1" applyProtection="1">
      <protection hidden="1"/>
    </xf>
    <xf numFmtId="1" fontId="4" fillId="10" borderId="7" xfId="0" applyNumberFormat="1" applyFont="1" applyFill="1" applyBorder="1" applyProtection="1">
      <protection hidden="1"/>
    </xf>
    <xf numFmtId="0" fontId="4" fillId="10" borderId="8" xfId="0" applyNumberFormat="1" applyFont="1" applyFill="1" applyBorder="1" applyProtection="1">
      <protection hidden="1"/>
    </xf>
    <xf numFmtId="0" fontId="4" fillId="10" borderId="0" xfId="0" applyNumberFormat="1" applyFont="1" applyFill="1" applyBorder="1" applyProtection="1">
      <protection hidden="1"/>
    </xf>
    <xf numFmtId="0" fontId="4" fillId="11" borderId="4" xfId="0" applyFont="1" applyFill="1" applyBorder="1" applyProtection="1">
      <protection hidden="1"/>
    </xf>
    <xf numFmtId="0" fontId="4" fillId="11" borderId="0" xfId="0" applyFont="1" applyFill="1" applyBorder="1" applyProtection="1">
      <protection hidden="1"/>
    </xf>
    <xf numFmtId="164" fontId="4" fillId="11" borderId="0" xfId="0" applyNumberFormat="1" applyFont="1" applyFill="1" applyBorder="1" applyProtection="1">
      <protection hidden="1"/>
    </xf>
    <xf numFmtId="1" fontId="4" fillId="11" borderId="0" xfId="0" applyNumberFormat="1" applyFont="1" applyFill="1" applyBorder="1" applyProtection="1">
      <protection hidden="1"/>
    </xf>
    <xf numFmtId="0" fontId="4" fillId="11" borderId="1" xfId="0" applyNumberFormat="1" applyFont="1" applyFill="1" applyBorder="1" applyProtection="1">
      <protection hidden="1"/>
    </xf>
    <xf numFmtId="164" fontId="3" fillId="11" borderId="0" xfId="0" applyNumberFormat="1" applyFont="1" applyFill="1" applyBorder="1" applyProtection="1">
      <protection hidden="1"/>
    </xf>
    <xf numFmtId="1" fontId="3" fillId="11" borderId="0" xfId="0" applyNumberFormat="1" applyFont="1" applyFill="1" applyBorder="1" applyProtection="1">
      <protection hidden="1"/>
    </xf>
    <xf numFmtId="0" fontId="3" fillId="11" borderId="1" xfId="0" applyNumberFormat="1" applyFont="1" applyFill="1" applyBorder="1" applyProtection="1">
      <protection hidden="1"/>
    </xf>
    <xf numFmtId="164" fontId="4" fillId="11" borderId="0" xfId="0" applyNumberFormat="1" applyFont="1" applyFill="1" applyBorder="1" applyAlignment="1" applyProtection="1">
      <alignment horizontal="center"/>
      <protection hidden="1"/>
    </xf>
    <xf numFmtId="164" fontId="3" fillId="11" borderId="0" xfId="0" applyNumberFormat="1" applyFont="1" applyFill="1" applyBorder="1" applyAlignment="1" applyProtection="1">
      <alignment horizontal="center"/>
      <protection hidden="1"/>
    </xf>
    <xf numFmtId="0" fontId="4" fillId="11" borderId="6" xfId="0" applyFont="1" applyFill="1" applyBorder="1" applyProtection="1">
      <protection hidden="1"/>
    </xf>
    <xf numFmtId="0" fontId="4" fillId="11" borderId="7" xfId="0" applyFont="1" applyFill="1" applyBorder="1" applyProtection="1">
      <protection hidden="1"/>
    </xf>
    <xf numFmtId="164" fontId="4" fillId="11" borderId="7" xfId="0" applyNumberFormat="1" applyFont="1" applyFill="1" applyBorder="1" applyProtection="1">
      <protection hidden="1"/>
    </xf>
    <xf numFmtId="1" fontId="4" fillId="11" borderId="7" xfId="0" applyNumberFormat="1" applyFont="1" applyFill="1" applyBorder="1" applyProtection="1">
      <protection hidden="1"/>
    </xf>
    <xf numFmtId="0" fontId="4" fillId="11" borderId="8" xfId="0" applyNumberFormat="1" applyFont="1" applyFill="1" applyBorder="1" applyProtection="1">
      <protection hidden="1"/>
    </xf>
    <xf numFmtId="0" fontId="4" fillId="10" borderId="0" xfId="0" applyFont="1" applyFill="1" applyBorder="1" applyAlignment="1" applyProtection="1">
      <alignment vertical="center"/>
      <protection hidden="1"/>
    </xf>
    <xf numFmtId="164" fontId="4" fillId="10" borderId="0" xfId="0" applyNumberFormat="1" applyFont="1" applyFill="1" applyBorder="1" applyAlignment="1" applyProtection="1">
      <alignment vertical="center"/>
      <protection hidden="1"/>
    </xf>
    <xf numFmtId="0" fontId="4" fillId="10" borderId="1" xfId="0" applyNumberFormat="1" applyFont="1" applyFill="1" applyBorder="1" applyAlignment="1" applyProtection="1">
      <alignment vertical="center"/>
      <protection hidden="1"/>
    </xf>
    <xf numFmtId="0" fontId="3" fillId="10" borderId="0" xfId="0" applyFont="1" applyFill="1" applyBorder="1" applyAlignment="1" applyProtection="1">
      <alignment vertical="center"/>
      <protection hidden="1"/>
    </xf>
    <xf numFmtId="49" fontId="3" fillId="10" borderId="0" xfId="0" applyNumberFormat="1" applyFont="1" applyFill="1" applyBorder="1" applyAlignment="1" applyProtection="1">
      <alignment vertical="center"/>
      <protection hidden="1"/>
    </xf>
    <xf numFmtId="164" fontId="3" fillId="10" borderId="0" xfId="0" applyNumberFormat="1" applyFont="1" applyFill="1" applyBorder="1" applyAlignment="1" applyProtection="1">
      <alignment vertical="center"/>
      <protection hidden="1"/>
    </xf>
    <xf numFmtId="1" fontId="3" fillId="10" borderId="0" xfId="0" applyNumberFormat="1" applyFont="1" applyFill="1" applyBorder="1" applyAlignment="1" applyProtection="1">
      <alignment vertical="center"/>
      <protection hidden="1"/>
    </xf>
    <xf numFmtId="14" fontId="4" fillId="11" borderId="4" xfId="0" applyNumberFormat="1" applyFont="1" applyFill="1" applyBorder="1" applyProtection="1">
      <protection hidden="1"/>
    </xf>
    <xf numFmtId="14" fontId="4" fillId="11" borderId="0" xfId="0" applyNumberFormat="1" applyFont="1" applyFill="1" applyBorder="1" applyProtection="1">
      <protection hidden="1"/>
    </xf>
    <xf numFmtId="164" fontId="7" fillId="11" borderId="4" xfId="0" applyNumberFormat="1" applyFont="1" applyFill="1" applyBorder="1" applyProtection="1">
      <protection hidden="1"/>
    </xf>
    <xf numFmtId="167" fontId="5" fillId="11" borderId="4" xfId="0" applyNumberFormat="1" applyFont="1" applyFill="1" applyBorder="1" applyProtection="1">
      <protection hidden="1"/>
    </xf>
    <xf numFmtId="166" fontId="4" fillId="11" borderId="0" xfId="0" applyNumberFormat="1" applyFont="1" applyFill="1" applyBorder="1" applyProtection="1">
      <protection hidden="1"/>
    </xf>
    <xf numFmtId="166" fontId="8" fillId="11" borderId="0" xfId="0" applyNumberFormat="1" applyFont="1" applyFill="1" applyBorder="1" applyProtection="1">
      <protection hidden="1"/>
    </xf>
    <xf numFmtId="0" fontId="8" fillId="11" borderId="0" xfId="0" applyFont="1" applyFill="1" applyBorder="1" applyProtection="1">
      <protection hidden="1"/>
    </xf>
    <xf numFmtId="1" fontId="8" fillId="11" borderId="0" xfId="0" applyNumberFormat="1" applyFont="1" applyFill="1" applyBorder="1" applyProtection="1">
      <protection hidden="1"/>
    </xf>
    <xf numFmtId="0" fontId="8" fillId="11" borderId="1" xfId="0" applyNumberFormat="1" applyFont="1" applyFill="1" applyBorder="1" applyProtection="1">
      <protection hidden="1"/>
    </xf>
    <xf numFmtId="167" fontId="6" fillId="11" borderId="27" xfId="0" applyNumberFormat="1" applyFont="1" applyFill="1" applyBorder="1" applyProtection="1">
      <protection hidden="1"/>
    </xf>
    <xf numFmtId="1" fontId="8" fillId="11" borderId="27" xfId="0" applyNumberFormat="1" applyFont="1" applyFill="1" applyBorder="1" applyProtection="1">
      <protection hidden="1"/>
    </xf>
    <xf numFmtId="0" fontId="8" fillId="11" borderId="13" xfId="0" applyNumberFormat="1" applyFont="1" applyFill="1" applyBorder="1" applyProtection="1">
      <protection hidden="1"/>
    </xf>
    <xf numFmtId="164" fontId="6" fillId="11" borderId="0" xfId="0" applyNumberFormat="1" applyFont="1" applyFill="1" applyBorder="1" applyProtection="1">
      <protection hidden="1"/>
    </xf>
    <xf numFmtId="167" fontId="6" fillId="11" borderId="0" xfId="0" applyNumberFormat="1" applyFont="1" applyFill="1" applyBorder="1" applyProtection="1">
      <protection hidden="1"/>
    </xf>
    <xf numFmtId="168" fontId="6" fillId="11" borderId="0" xfId="0" applyNumberFormat="1" applyFont="1" applyFill="1" applyBorder="1" applyProtection="1">
      <protection hidden="1"/>
    </xf>
    <xf numFmtId="167" fontId="6" fillId="11" borderId="4" xfId="0" applyNumberFormat="1" applyFont="1" applyFill="1" applyBorder="1" applyProtection="1">
      <protection hidden="1"/>
    </xf>
    <xf numFmtId="164" fontId="3" fillId="10" borderId="27" xfId="0" applyNumberFormat="1" applyFont="1" applyFill="1" applyBorder="1" applyAlignment="1" applyProtection="1">
      <alignment vertical="center"/>
      <protection hidden="1"/>
    </xf>
    <xf numFmtId="0" fontId="3" fillId="10" borderId="2" xfId="0" applyFont="1" applyFill="1" applyBorder="1" applyAlignment="1" applyProtection="1">
      <alignment vertical="center"/>
      <protection hidden="1"/>
    </xf>
    <xf numFmtId="0" fontId="3" fillId="10" borderId="3" xfId="0" applyFont="1" applyFill="1" applyBorder="1" applyAlignment="1" applyProtection="1">
      <alignment vertical="center"/>
      <protection hidden="1"/>
    </xf>
    <xf numFmtId="164" fontId="3" fillId="10" borderId="3" xfId="0" applyNumberFormat="1" applyFont="1" applyFill="1" applyBorder="1" applyAlignment="1" applyProtection="1">
      <alignment vertical="center"/>
      <protection hidden="1"/>
    </xf>
    <xf numFmtId="1" fontId="3" fillId="10" borderId="3" xfId="0" applyNumberFormat="1" applyFont="1" applyFill="1" applyBorder="1" applyAlignment="1" applyProtection="1">
      <alignment vertical="center"/>
      <protection hidden="1"/>
    </xf>
    <xf numFmtId="0" fontId="3" fillId="10" borderId="5" xfId="0" applyNumberFormat="1" applyFont="1" applyFill="1" applyBorder="1" applyAlignment="1" applyProtection="1">
      <alignment vertical="center"/>
      <protection hidden="1"/>
    </xf>
    <xf numFmtId="0" fontId="3" fillId="10" borderId="4" xfId="0" applyFont="1" applyFill="1" applyBorder="1" applyAlignment="1" applyProtection="1">
      <alignment vertical="center"/>
      <protection hidden="1"/>
    </xf>
    <xf numFmtId="164" fontId="3" fillId="10" borderId="0" xfId="0" applyNumberFormat="1" applyFont="1" applyFill="1" applyBorder="1" applyAlignment="1" applyProtection="1">
      <alignment horizontal="right" vertical="center"/>
      <protection hidden="1"/>
    </xf>
    <xf numFmtId="0" fontId="3" fillId="10" borderId="0" xfId="0" applyNumberFormat="1" applyFont="1" applyFill="1" applyBorder="1" applyAlignment="1" applyProtection="1">
      <alignment horizontal="center" vertical="center"/>
      <protection hidden="1"/>
    </xf>
    <xf numFmtId="167" fontId="3" fillId="10" borderId="0" xfId="0" applyNumberFormat="1" applyFont="1" applyFill="1" applyBorder="1" applyAlignment="1" applyProtection="1">
      <alignment horizontal="right" vertical="center"/>
      <protection hidden="1"/>
    </xf>
    <xf numFmtId="0" fontId="3" fillId="10" borderId="29" xfId="0" applyFont="1" applyFill="1" applyBorder="1" applyAlignment="1" applyProtection="1">
      <alignment vertical="center"/>
      <protection hidden="1"/>
    </xf>
    <xf numFmtId="0" fontId="3" fillId="10" borderId="27" xfId="0" applyFont="1" applyFill="1" applyBorder="1" applyAlignment="1" applyProtection="1">
      <alignment vertical="center"/>
      <protection hidden="1"/>
    </xf>
    <xf numFmtId="1" fontId="3" fillId="10" borderId="27" xfId="0" applyNumberFormat="1" applyFont="1" applyFill="1" applyBorder="1" applyAlignment="1" applyProtection="1">
      <alignment vertical="center"/>
      <protection hidden="1"/>
    </xf>
    <xf numFmtId="0" fontId="3" fillId="10" borderId="13" xfId="0" applyNumberFormat="1" applyFont="1" applyFill="1" applyBorder="1" applyAlignment="1" applyProtection="1">
      <alignment vertical="center"/>
      <protection hidden="1"/>
    </xf>
    <xf numFmtId="1" fontId="4" fillId="10" borderId="0" xfId="0" applyNumberFormat="1" applyFont="1" applyFill="1" applyBorder="1" applyAlignment="1" applyProtection="1">
      <alignment horizontal="center" vertical="center"/>
      <protection hidden="1"/>
    </xf>
    <xf numFmtId="167" fontId="4" fillId="10" borderId="0" xfId="0" applyNumberFormat="1" applyFont="1" applyFill="1" applyBorder="1" applyAlignment="1" applyProtection="1">
      <alignment horizontal="center" vertical="center"/>
      <protection hidden="1"/>
    </xf>
    <xf numFmtId="2" fontId="21" fillId="0" borderId="0" xfId="0" applyNumberFormat="1" applyFont="1" applyProtection="1">
      <protection hidden="1"/>
    </xf>
    <xf numFmtId="0" fontId="8" fillId="9" borderId="31" xfId="0" applyFont="1" applyFill="1" applyBorder="1" applyProtection="1">
      <protection hidden="1"/>
    </xf>
    <xf numFmtId="0" fontId="0" fillId="12" borderId="0" xfId="0" applyFill="1" applyAlignment="1" applyProtection="1">
      <alignment vertical="center"/>
      <protection hidden="1"/>
    </xf>
    <xf numFmtId="0" fontId="0" fillId="12" borderId="2" xfId="0" applyFill="1" applyBorder="1" applyAlignment="1" applyProtection="1">
      <alignment vertical="center"/>
      <protection hidden="1"/>
    </xf>
    <xf numFmtId="0" fontId="0" fillId="12" borderId="3" xfId="0" applyFill="1" applyBorder="1" applyAlignment="1" applyProtection="1">
      <alignment vertical="center"/>
      <protection hidden="1"/>
    </xf>
    <xf numFmtId="0" fontId="0" fillId="12" borderId="5" xfId="0" applyFill="1" applyBorder="1" applyAlignment="1" applyProtection="1">
      <alignment vertical="center"/>
      <protection hidden="1"/>
    </xf>
    <xf numFmtId="0" fontId="6" fillId="12" borderId="4" xfId="0" applyFont="1" applyFill="1" applyBorder="1" applyAlignment="1" applyProtection="1">
      <alignment vertical="center"/>
      <protection hidden="1"/>
    </xf>
    <xf numFmtId="0" fontId="6" fillId="12" borderId="0" xfId="0" applyFont="1" applyFill="1" applyBorder="1" applyAlignment="1" applyProtection="1">
      <alignment vertical="center"/>
      <protection hidden="1"/>
    </xf>
    <xf numFmtId="0" fontId="0" fillId="12" borderId="0" xfId="0" applyFill="1" applyBorder="1" applyAlignment="1" applyProtection="1">
      <alignment vertical="center"/>
      <protection hidden="1"/>
    </xf>
    <xf numFmtId="0" fontId="8" fillId="12" borderId="0" xfId="0" applyFont="1" applyFill="1" applyBorder="1" applyAlignment="1" applyProtection="1">
      <alignment vertical="center"/>
      <protection hidden="1"/>
    </xf>
    <xf numFmtId="0" fontId="8" fillId="12" borderId="0" xfId="0" applyFont="1" applyFill="1" applyBorder="1" applyAlignment="1" applyProtection="1">
      <alignment horizontal="center" vertical="center"/>
      <protection hidden="1"/>
    </xf>
    <xf numFmtId="0" fontId="0" fillId="12" borderId="1" xfId="0" applyFill="1" applyBorder="1" applyAlignment="1" applyProtection="1">
      <alignment vertical="center"/>
      <protection hidden="1"/>
    </xf>
    <xf numFmtId="0" fontId="0" fillId="12" borderId="4" xfId="0" applyFill="1" applyBorder="1" applyAlignment="1" applyProtection="1">
      <alignment vertical="center"/>
      <protection hidden="1"/>
    </xf>
    <xf numFmtId="20" fontId="8" fillId="12" borderId="0" xfId="0" applyNumberFormat="1" applyFont="1" applyFill="1" applyBorder="1" applyAlignment="1" applyProtection="1">
      <alignment vertical="center"/>
      <protection hidden="1"/>
    </xf>
    <xf numFmtId="167" fontId="6" fillId="12" borderId="0" xfId="0" applyNumberFormat="1" applyFont="1" applyFill="1" applyBorder="1" applyAlignment="1" applyProtection="1">
      <alignment vertical="center"/>
      <protection hidden="1"/>
    </xf>
    <xf numFmtId="0" fontId="9" fillId="12" borderId="0" xfId="0" applyFont="1" applyFill="1" applyBorder="1" applyAlignment="1" applyProtection="1">
      <alignment vertical="center"/>
      <protection hidden="1"/>
    </xf>
    <xf numFmtId="0" fontId="8" fillId="12" borderId="0" xfId="0" applyNumberFormat="1" applyFont="1" applyFill="1" applyBorder="1" applyAlignment="1" applyProtection="1">
      <alignment vertical="center"/>
      <protection hidden="1"/>
    </xf>
    <xf numFmtId="46" fontId="6" fillId="12" borderId="0" xfId="0" applyNumberFormat="1" applyFont="1" applyFill="1" applyBorder="1" applyAlignment="1" applyProtection="1">
      <alignment vertical="center"/>
      <protection hidden="1"/>
    </xf>
    <xf numFmtId="0" fontId="6" fillId="12" borderId="1" xfId="0" applyFont="1" applyFill="1" applyBorder="1" applyAlignment="1" applyProtection="1">
      <alignment vertical="center"/>
      <protection hidden="1"/>
    </xf>
    <xf numFmtId="0" fontId="6" fillId="12" borderId="0" xfId="0" applyFont="1" applyFill="1" applyAlignment="1" applyProtection="1">
      <alignment vertical="center"/>
      <protection hidden="1"/>
    </xf>
    <xf numFmtId="170" fontId="6" fillId="12" borderId="0" xfId="0" applyNumberFormat="1" applyFont="1" applyFill="1" applyAlignment="1" applyProtection="1">
      <alignment vertical="center"/>
      <protection hidden="1"/>
    </xf>
    <xf numFmtId="167" fontId="8" fillId="12" borderId="0" xfId="0" applyNumberFormat="1" applyFont="1" applyFill="1" applyBorder="1" applyAlignment="1" applyProtection="1">
      <alignment vertical="center"/>
      <protection hidden="1"/>
    </xf>
    <xf numFmtId="168" fontId="0" fillId="12" borderId="0" xfId="0" applyNumberFormat="1" applyFill="1" applyBorder="1" applyAlignment="1" applyProtection="1">
      <alignment vertical="center"/>
      <protection hidden="1"/>
    </xf>
    <xf numFmtId="0" fontId="0" fillId="12" borderId="6" xfId="0" applyFill="1" applyBorder="1" applyAlignment="1" applyProtection="1">
      <alignment vertical="center"/>
      <protection hidden="1"/>
    </xf>
    <xf numFmtId="0" fontId="0" fillId="12" borderId="7" xfId="0" applyFill="1" applyBorder="1" applyAlignment="1" applyProtection="1">
      <alignment vertical="center"/>
      <protection hidden="1"/>
    </xf>
    <xf numFmtId="166" fontId="0" fillId="12" borderId="7" xfId="0" applyNumberFormat="1" applyFill="1" applyBorder="1" applyAlignment="1" applyProtection="1">
      <alignment vertical="center"/>
      <protection hidden="1"/>
    </xf>
    <xf numFmtId="167" fontId="0" fillId="12" borderId="7" xfId="0" applyNumberFormat="1" applyFill="1" applyBorder="1" applyAlignment="1" applyProtection="1">
      <alignment vertical="center"/>
      <protection hidden="1"/>
    </xf>
    <xf numFmtId="0" fontId="0" fillId="12" borderId="8" xfId="0" applyFill="1" applyBorder="1" applyAlignment="1" applyProtection="1">
      <alignment vertical="center"/>
      <protection hidden="1"/>
    </xf>
    <xf numFmtId="166" fontId="0" fillId="12" borderId="0" xfId="0" applyNumberFormat="1" applyFill="1" applyAlignment="1" applyProtection="1">
      <alignment vertical="center"/>
      <protection hidden="1"/>
    </xf>
    <xf numFmtId="167" fontId="0" fillId="12" borderId="0" xfId="0" applyNumberFormat="1" applyFill="1" applyAlignment="1" applyProtection="1">
      <alignment vertical="center"/>
      <protection hidden="1"/>
    </xf>
    <xf numFmtId="0" fontId="0" fillId="12" borderId="22" xfId="0" applyFill="1" applyBorder="1" applyAlignment="1" applyProtection="1">
      <alignment vertical="center"/>
      <protection hidden="1"/>
    </xf>
    <xf numFmtId="0" fontId="0" fillId="12" borderId="26" xfId="0" applyFill="1" applyBorder="1" applyAlignment="1" applyProtection="1">
      <alignment vertical="center"/>
      <protection hidden="1"/>
    </xf>
    <xf numFmtId="166" fontId="0" fillId="12" borderId="23" xfId="0" applyNumberFormat="1" applyFill="1" applyBorder="1" applyAlignment="1" applyProtection="1">
      <alignment vertical="center"/>
      <protection hidden="1"/>
    </xf>
    <xf numFmtId="0" fontId="0" fillId="12" borderId="10" xfId="0" applyFill="1" applyBorder="1" applyAlignment="1" applyProtection="1">
      <alignment vertical="center"/>
      <protection hidden="1"/>
    </xf>
    <xf numFmtId="166" fontId="0" fillId="12" borderId="24" xfId="0" applyNumberFormat="1" applyFill="1" applyBorder="1" applyAlignment="1" applyProtection="1">
      <alignment vertical="center"/>
      <protection hidden="1"/>
    </xf>
    <xf numFmtId="0" fontId="0" fillId="12" borderId="11" xfId="0" applyFill="1" applyBorder="1" applyAlignment="1" applyProtection="1">
      <alignment vertical="center"/>
      <protection hidden="1"/>
    </xf>
    <xf numFmtId="0" fontId="0" fillId="12" borderId="27" xfId="0" applyFill="1" applyBorder="1" applyAlignment="1" applyProtection="1">
      <alignment vertical="center"/>
      <protection hidden="1"/>
    </xf>
    <xf numFmtId="0" fontId="0" fillId="12" borderId="25" xfId="0" applyFill="1" applyBorder="1" applyAlignment="1" applyProtection="1">
      <alignment vertical="center"/>
      <protection hidden="1"/>
    </xf>
    <xf numFmtId="49" fontId="4" fillId="13" borderId="9" xfId="0" applyNumberFormat="1" applyFont="1" applyFill="1" applyBorder="1" applyAlignment="1" applyProtection="1">
      <alignment horizontal="center" vertical="center"/>
      <protection locked="0"/>
    </xf>
    <xf numFmtId="0" fontId="0" fillId="0" borderId="9" xfId="0" applyBorder="1" applyProtection="1">
      <protection hidden="1"/>
    </xf>
    <xf numFmtId="0" fontId="8" fillId="0" borderId="9" xfId="0" applyFont="1" applyBorder="1" applyProtection="1">
      <protection hidden="1"/>
    </xf>
    <xf numFmtId="0" fontId="6" fillId="9" borderId="30" xfId="0" applyFont="1" applyFill="1" applyBorder="1" applyProtection="1">
      <protection hidden="1"/>
    </xf>
    <xf numFmtId="0" fontId="8" fillId="10" borderId="9" xfId="0" applyFont="1" applyFill="1" applyBorder="1" applyProtection="1">
      <protection hidden="1"/>
    </xf>
    <xf numFmtId="0" fontId="0" fillId="10" borderId="9" xfId="0" applyFill="1" applyBorder="1" applyProtection="1">
      <protection hidden="1"/>
    </xf>
    <xf numFmtId="0" fontId="8" fillId="0" borderId="9" xfId="0" applyFont="1" applyBorder="1"/>
    <xf numFmtId="0" fontId="6" fillId="3" borderId="22" xfId="0" applyFont="1" applyFill="1" applyBorder="1" applyProtection="1">
      <protection hidden="1"/>
    </xf>
    <xf numFmtId="0" fontId="0" fillId="3" borderId="26" xfId="0" applyFill="1" applyBorder="1" applyProtection="1">
      <protection hidden="1"/>
    </xf>
    <xf numFmtId="169" fontId="6" fillId="3" borderId="26" xfId="0" applyNumberFormat="1" applyFont="1" applyFill="1" applyBorder="1" applyProtection="1">
      <protection hidden="1"/>
    </xf>
    <xf numFmtId="1" fontId="6" fillId="3" borderId="26" xfId="0" applyNumberFormat="1" applyFont="1" applyFill="1" applyBorder="1" applyAlignment="1" applyProtection="1">
      <alignment horizontal="center"/>
      <protection hidden="1"/>
    </xf>
    <xf numFmtId="14" fontId="0" fillId="3" borderId="26" xfId="0" applyNumberFormat="1" applyFill="1" applyBorder="1" applyProtection="1">
      <protection hidden="1"/>
    </xf>
    <xf numFmtId="0" fontId="0" fillId="3" borderId="23" xfId="0" applyFill="1" applyBorder="1" applyProtection="1">
      <protection hidden="1"/>
    </xf>
    <xf numFmtId="0" fontId="0" fillId="3" borderId="24" xfId="0" applyFill="1" applyBorder="1" applyProtection="1">
      <protection hidden="1"/>
    </xf>
    <xf numFmtId="0" fontId="6" fillId="3" borderId="10" xfId="0" applyFont="1" applyFill="1" applyBorder="1" applyProtection="1">
      <protection hidden="1"/>
    </xf>
    <xf numFmtId="0" fontId="0" fillId="3" borderId="11" xfId="0" applyFill="1" applyBorder="1" applyProtection="1">
      <protection hidden="1"/>
    </xf>
    <xf numFmtId="0" fontId="0" fillId="3" borderId="27" xfId="0" applyFill="1" applyBorder="1" applyProtection="1">
      <protection hidden="1"/>
    </xf>
    <xf numFmtId="167" fontId="6" fillId="3" borderId="32" xfId="0" applyNumberFormat="1" applyFont="1" applyFill="1" applyBorder="1" applyProtection="1">
      <protection hidden="1"/>
    </xf>
    <xf numFmtId="14" fontId="0" fillId="3" borderId="27" xfId="0" applyNumberFormat="1" applyFill="1" applyBorder="1" applyProtection="1">
      <protection hidden="1"/>
    </xf>
    <xf numFmtId="169" fontId="0" fillId="3" borderId="27" xfId="0" applyNumberFormat="1" applyFill="1" applyBorder="1" applyProtection="1">
      <protection hidden="1"/>
    </xf>
    <xf numFmtId="0" fontId="0" fillId="3" borderId="25" xfId="0" applyFill="1" applyBorder="1" applyProtection="1">
      <protection hidden="1"/>
    </xf>
    <xf numFmtId="0" fontId="0" fillId="3" borderId="22" xfId="0" applyFill="1" applyBorder="1" applyProtection="1">
      <protection hidden="1"/>
    </xf>
    <xf numFmtId="0" fontId="6" fillId="0" borderId="0" xfId="0" applyFont="1" applyBorder="1" applyAlignment="1" applyProtection="1">
      <alignment vertical="center"/>
      <protection hidden="1"/>
    </xf>
    <xf numFmtId="0" fontId="6" fillId="11" borderId="0" xfId="0" applyFont="1" applyFill="1" applyBorder="1" applyProtection="1">
      <protection hidden="1"/>
    </xf>
    <xf numFmtId="0" fontId="6" fillId="0" borderId="7" xfId="0" applyFont="1" applyFill="1" applyBorder="1" applyProtection="1">
      <protection hidden="1"/>
    </xf>
    <xf numFmtId="0" fontId="6" fillId="0" borderId="8" xfId="0" applyFont="1" applyFill="1" applyBorder="1" applyProtection="1">
      <protection hidden="1"/>
    </xf>
    <xf numFmtId="0" fontId="6" fillId="0" borderId="1" xfId="0" applyFont="1" applyFill="1" applyBorder="1" applyProtection="1">
      <protection hidden="1"/>
    </xf>
    <xf numFmtId="0" fontId="6" fillId="0" borderId="0" xfId="0" applyFont="1" applyFill="1" applyBorder="1" applyAlignment="1" applyProtection="1">
      <alignment vertical="center"/>
      <protection hidden="1"/>
    </xf>
    <xf numFmtId="0" fontId="0" fillId="11" borderId="4" xfId="0" applyFill="1" applyBorder="1" applyProtection="1">
      <protection hidden="1"/>
    </xf>
    <xf numFmtId="0" fontId="0" fillId="11" borderId="0" xfId="0" applyFill="1" applyBorder="1" applyProtection="1">
      <protection hidden="1"/>
    </xf>
    <xf numFmtId="0" fontId="0" fillId="11" borderId="1" xfId="0" applyFill="1" applyBorder="1" applyProtection="1">
      <protection hidden="1"/>
    </xf>
    <xf numFmtId="49" fontId="4" fillId="11" borderId="1" xfId="0" applyNumberFormat="1" applyFont="1" applyFill="1" applyBorder="1" applyProtection="1">
      <protection hidden="1"/>
    </xf>
    <xf numFmtId="0" fontId="4" fillId="11" borderId="0" xfId="0" applyNumberFormat="1" applyFont="1" applyFill="1" applyBorder="1" applyProtection="1">
      <protection hidden="1"/>
    </xf>
    <xf numFmtId="0" fontId="4" fillId="12" borderId="0" xfId="0" applyFont="1" applyFill="1" applyBorder="1" applyProtection="1">
      <protection hidden="1"/>
    </xf>
    <xf numFmtId="0" fontId="5" fillId="12" borderId="0" xfId="0" applyFont="1" applyFill="1" applyBorder="1" applyProtection="1">
      <protection hidden="1"/>
    </xf>
    <xf numFmtId="0" fontId="3" fillId="12" borderId="0" xfId="0" applyFont="1" applyFill="1" applyBorder="1" applyProtection="1">
      <protection hidden="1"/>
    </xf>
    <xf numFmtId="0" fontId="0" fillId="12" borderId="0" xfId="0" applyFill="1" applyBorder="1" applyProtection="1">
      <protection hidden="1"/>
    </xf>
    <xf numFmtId="0" fontId="4" fillId="12" borderId="0" xfId="0" applyFont="1" applyFill="1" applyProtection="1">
      <protection hidden="1"/>
    </xf>
    <xf numFmtId="0" fontId="5" fillId="12" borderId="0" xfId="0" applyFont="1" applyFill="1" applyProtection="1">
      <protection hidden="1"/>
    </xf>
    <xf numFmtId="0" fontId="3" fillId="12" borderId="0" xfId="0" applyFont="1" applyFill="1" applyProtection="1">
      <protection hidden="1"/>
    </xf>
    <xf numFmtId="0" fontId="0" fillId="12" borderId="0" xfId="0" applyFill="1" applyProtection="1">
      <protection hidden="1"/>
    </xf>
    <xf numFmtId="0" fontId="14" fillId="12" borderId="0" xfId="0" applyFont="1" applyFill="1" applyProtection="1">
      <protection hidden="1"/>
    </xf>
    <xf numFmtId="164" fontId="4" fillId="12" borderId="0" xfId="0" applyNumberFormat="1" applyFont="1" applyFill="1" applyProtection="1">
      <protection hidden="1"/>
    </xf>
    <xf numFmtId="1" fontId="4" fillId="12" borderId="0" xfId="0" applyNumberFormat="1" applyFont="1" applyFill="1" applyProtection="1">
      <protection hidden="1"/>
    </xf>
    <xf numFmtId="0" fontId="4" fillId="12" borderId="0" xfId="0" applyNumberFormat="1" applyFont="1" applyFill="1" applyProtection="1">
      <protection hidden="1"/>
    </xf>
    <xf numFmtId="49" fontId="4" fillId="12" borderId="0" xfId="0" applyNumberFormat="1" applyFont="1" applyFill="1" applyProtection="1">
      <protection hidden="1"/>
    </xf>
    <xf numFmtId="0" fontId="22" fillId="5" borderId="0" xfId="0" applyFont="1" applyFill="1" applyProtection="1">
      <protection hidden="1"/>
    </xf>
    <xf numFmtId="0" fontId="6" fillId="6" borderId="9" xfId="0" applyFont="1" applyFill="1" applyBorder="1" applyAlignment="1" applyProtection="1">
      <alignment horizontal="center" vertical="center"/>
      <protection hidden="1"/>
    </xf>
    <xf numFmtId="0" fontId="0" fillId="15" borderId="9" xfId="0" applyFill="1" applyBorder="1" applyProtection="1">
      <protection hidden="1"/>
    </xf>
    <xf numFmtId="0" fontId="8" fillId="15" borderId="9" xfId="0" applyFont="1" applyFill="1" applyBorder="1" applyProtection="1">
      <protection hidden="1"/>
    </xf>
    <xf numFmtId="0" fontId="4" fillId="10" borderId="0" xfId="0" applyNumberFormat="1" applyFont="1" applyFill="1" applyBorder="1" applyAlignment="1" applyProtection="1">
      <alignment horizontal="center" vertical="center"/>
      <protection hidden="1"/>
    </xf>
    <xf numFmtId="166" fontId="4" fillId="11" borderId="0" xfId="0" applyNumberFormat="1" applyFont="1" applyFill="1" applyBorder="1" applyAlignment="1" applyProtection="1">
      <alignment horizontal="left"/>
      <protection hidden="1"/>
    </xf>
    <xf numFmtId="166" fontId="4" fillId="11" borderId="0" xfId="0" applyNumberFormat="1" applyFont="1" applyFill="1" applyBorder="1" applyAlignment="1" applyProtection="1">
      <protection hidden="1"/>
    </xf>
    <xf numFmtId="1" fontId="4" fillId="11" borderId="0" xfId="0" applyNumberFormat="1" applyFont="1" applyFill="1" applyBorder="1" applyAlignment="1" applyProtection="1">
      <alignment horizontal="left"/>
      <protection hidden="1"/>
    </xf>
    <xf numFmtId="1" fontId="4" fillId="11" borderId="0" xfId="0" applyNumberFormat="1" applyFont="1" applyFill="1" applyBorder="1" applyAlignment="1" applyProtection="1">
      <alignment horizontal="right"/>
      <protection hidden="1"/>
    </xf>
    <xf numFmtId="166" fontId="4" fillId="11" borderId="1" xfId="0" applyNumberFormat="1" applyFont="1" applyFill="1" applyBorder="1" applyProtection="1">
      <protection hidden="1"/>
    </xf>
    <xf numFmtId="166" fontId="6" fillId="11" borderId="0" xfId="0" applyNumberFormat="1" applyFont="1" applyFill="1" applyBorder="1" applyAlignment="1" applyProtection="1">
      <protection hidden="1"/>
    </xf>
    <xf numFmtId="0" fontId="3" fillId="8" borderId="0" xfId="0" applyFont="1" applyFill="1" applyAlignment="1" applyProtection="1">
      <alignment vertical="center"/>
      <protection hidden="1"/>
    </xf>
    <xf numFmtId="0" fontId="4" fillId="8" borderId="0" xfId="0" applyFont="1" applyFill="1" applyAlignment="1" applyProtection="1">
      <alignment vertical="center"/>
      <protection hidden="1"/>
    </xf>
    <xf numFmtId="0" fontId="20" fillId="8" borderId="0" xfId="0" applyFont="1" applyFill="1" applyAlignment="1" applyProtection="1">
      <alignment vertical="center"/>
      <protection hidden="1"/>
    </xf>
    <xf numFmtId="0" fontId="4" fillId="0" borderId="10" xfId="0" applyNumberFormat="1" applyFont="1" applyFill="1" applyBorder="1" applyProtection="1">
      <protection locked="0"/>
    </xf>
    <xf numFmtId="0" fontId="4" fillId="0" borderId="28" xfId="0" applyNumberFormat="1" applyFont="1" applyFill="1" applyBorder="1" applyProtection="1">
      <protection hidden="1"/>
    </xf>
    <xf numFmtId="0" fontId="4" fillId="0" borderId="1" xfId="0" applyNumberFormat="1" applyFont="1" applyFill="1" applyBorder="1" applyProtection="1">
      <protection hidden="1"/>
    </xf>
    <xf numFmtId="0" fontId="4" fillId="0" borderId="13" xfId="0" applyNumberFormat="1" applyFont="1" applyFill="1" applyBorder="1" applyProtection="1">
      <protection hidden="1"/>
    </xf>
    <xf numFmtId="0" fontId="4" fillId="0" borderId="22" xfId="0" applyNumberFormat="1" applyFont="1" applyFill="1" applyBorder="1" applyProtection="1">
      <protection locked="0"/>
    </xf>
    <xf numFmtId="0" fontId="4" fillId="0" borderId="11" xfId="0" applyNumberFormat="1" applyFont="1" applyFill="1" applyBorder="1" applyProtection="1">
      <protection locked="0"/>
    </xf>
    <xf numFmtId="0" fontId="6" fillId="13" borderId="9" xfId="0" applyFont="1" applyFill="1" applyBorder="1" applyAlignment="1" applyProtection="1">
      <alignment horizontal="center" vertical="center"/>
      <protection locked="0"/>
    </xf>
    <xf numFmtId="20" fontId="6" fillId="13" borderId="9" xfId="0" applyNumberFormat="1" applyFont="1" applyFill="1" applyBorder="1" applyAlignment="1" applyProtection="1">
      <alignment horizontal="center" vertical="center"/>
      <protection locked="0"/>
    </xf>
    <xf numFmtId="0" fontId="0" fillId="14" borderId="9" xfId="0" applyFill="1" applyBorder="1" applyProtection="1">
      <protection hidden="1"/>
    </xf>
    <xf numFmtId="0" fontId="6" fillId="10" borderId="9" xfId="0" applyFont="1" applyFill="1" applyBorder="1" applyProtection="1">
      <protection hidden="1"/>
    </xf>
    <xf numFmtId="0" fontId="0" fillId="10" borderId="9" xfId="0" applyFill="1" applyBorder="1" applyAlignment="1" applyProtection="1">
      <alignment vertical="top" wrapText="1"/>
      <protection hidden="1"/>
    </xf>
    <xf numFmtId="0" fontId="0" fillId="14" borderId="0" xfId="0" applyFill="1" applyProtection="1">
      <protection hidden="1"/>
    </xf>
    <xf numFmtId="167" fontId="0" fillId="14" borderId="0" xfId="0" applyNumberFormat="1" applyFill="1" applyProtection="1">
      <protection hidden="1"/>
    </xf>
    <xf numFmtId="169" fontId="0" fillId="14" borderId="0" xfId="0" applyNumberFormat="1" applyFill="1" applyProtection="1">
      <protection hidden="1"/>
    </xf>
    <xf numFmtId="2" fontId="6" fillId="13" borderId="9" xfId="0" applyNumberFormat="1" applyFont="1" applyFill="1" applyBorder="1" applyAlignment="1" applyProtection="1">
      <alignment vertical="center"/>
      <protection locked="0"/>
    </xf>
    <xf numFmtId="164" fontId="4" fillId="10" borderId="0" xfId="0" applyNumberFormat="1" applyFont="1" applyFill="1" applyProtection="1">
      <protection hidden="1"/>
    </xf>
    <xf numFmtId="1" fontId="4" fillId="10" borderId="0" xfId="0" applyNumberFormat="1" applyFont="1" applyFill="1" applyProtection="1">
      <protection hidden="1"/>
    </xf>
    <xf numFmtId="166" fontId="4" fillId="10" borderId="0" xfId="0" applyNumberFormat="1" applyFont="1" applyFill="1" applyBorder="1" applyAlignment="1" applyProtection="1">
      <alignment vertical="center"/>
      <protection hidden="1"/>
    </xf>
    <xf numFmtId="0" fontId="4" fillId="10" borderId="0" xfId="0" applyFont="1" applyFill="1" applyProtection="1">
      <protection hidden="1"/>
    </xf>
    <xf numFmtId="0" fontId="0" fillId="10" borderId="9" xfId="0" applyFill="1" applyBorder="1" applyAlignment="1" applyProtection="1">
      <alignment wrapText="1"/>
      <protection hidden="1"/>
    </xf>
    <xf numFmtId="0" fontId="6" fillId="12" borderId="0" xfId="0" applyFont="1" applyFill="1" applyBorder="1" applyAlignment="1" applyProtection="1">
      <alignment horizontal="right" vertical="center"/>
      <protection locked="0"/>
    </xf>
    <xf numFmtId="2" fontId="8" fillId="12" borderId="0" xfId="0" applyNumberFormat="1" applyFont="1" applyFill="1" applyAlignment="1" applyProtection="1">
      <alignment vertical="center"/>
      <protection hidden="1"/>
    </xf>
    <xf numFmtId="168" fontId="6" fillId="14" borderId="9" xfId="0" applyNumberFormat="1" applyFont="1" applyFill="1" applyBorder="1" applyAlignment="1" applyProtection="1">
      <alignment vertical="center"/>
      <protection hidden="1"/>
    </xf>
    <xf numFmtId="2" fontId="8" fillId="12" borderId="9" xfId="0" applyNumberFormat="1" applyFont="1" applyFill="1" applyBorder="1" applyAlignment="1" applyProtection="1">
      <alignment horizontal="center" vertical="center"/>
      <protection hidden="1"/>
    </xf>
    <xf numFmtId="2" fontId="6" fillId="14" borderId="9" xfId="0" applyNumberFormat="1" applyFont="1" applyFill="1" applyBorder="1" applyAlignment="1" applyProtection="1">
      <alignment horizontal="center" vertical="center"/>
      <protection hidden="1"/>
    </xf>
    <xf numFmtId="0" fontId="8" fillId="0" borderId="0" xfId="0" applyFont="1" applyFill="1" applyBorder="1" applyProtection="1">
      <protection hidden="1"/>
    </xf>
    <xf numFmtId="168" fontId="24" fillId="12" borderId="0" xfId="0" applyNumberFormat="1" applyFont="1" applyFill="1" applyBorder="1" applyAlignment="1" applyProtection="1">
      <alignment vertical="center"/>
      <protection hidden="1"/>
    </xf>
    <xf numFmtId="0" fontId="0" fillId="0" borderId="0" xfId="0" applyBorder="1" applyAlignment="1" applyProtection="1">
      <alignment horizontal="center"/>
      <protection hidden="1"/>
    </xf>
    <xf numFmtId="168" fontId="0" fillId="12" borderId="7" xfId="0" applyNumberFormat="1" applyFill="1" applyBorder="1" applyAlignment="1" applyProtection="1">
      <alignment vertical="center"/>
      <protection hidden="1"/>
    </xf>
    <xf numFmtId="168" fontId="24" fillId="12" borderId="30" xfId="0" applyNumberFormat="1" applyFont="1" applyFill="1" applyBorder="1" applyAlignment="1" applyProtection="1">
      <alignment vertical="center"/>
      <protection hidden="1"/>
    </xf>
    <xf numFmtId="168" fontId="25" fillId="10" borderId="0" xfId="0" applyNumberFormat="1" applyFont="1" applyFill="1" applyBorder="1" applyAlignment="1" applyProtection="1">
      <alignment vertical="center"/>
      <protection hidden="1"/>
    </xf>
    <xf numFmtId="168" fontId="24" fillId="10" borderId="0" xfId="0" applyNumberFormat="1" applyFont="1" applyFill="1" applyBorder="1" applyAlignment="1" applyProtection="1">
      <alignment vertical="center"/>
      <protection hidden="1"/>
    </xf>
    <xf numFmtId="0" fontId="8" fillId="12" borderId="0" xfId="0" applyFont="1" applyFill="1" applyBorder="1" applyAlignment="1" applyProtection="1">
      <alignment horizontal="left" vertical="center"/>
      <protection hidden="1"/>
    </xf>
    <xf numFmtId="0" fontId="6" fillId="12" borderId="6" xfId="0" applyFont="1" applyFill="1" applyBorder="1" applyAlignment="1" applyProtection="1">
      <alignment vertical="center"/>
      <protection hidden="1"/>
    </xf>
    <xf numFmtId="0" fontId="6" fillId="12" borderId="7" xfId="0" applyFont="1" applyFill="1" applyBorder="1" applyAlignment="1" applyProtection="1">
      <alignment vertical="center"/>
      <protection hidden="1"/>
    </xf>
    <xf numFmtId="0" fontId="8" fillId="12" borderId="7" xfId="0" applyFont="1" applyFill="1" applyBorder="1" applyAlignment="1" applyProtection="1">
      <alignment vertical="center"/>
      <protection hidden="1"/>
    </xf>
    <xf numFmtId="170" fontId="6" fillId="12" borderId="0" xfId="0" applyNumberFormat="1" applyFont="1" applyFill="1" applyBorder="1" applyAlignment="1" applyProtection="1">
      <alignment vertical="center"/>
      <protection hidden="1"/>
    </xf>
    <xf numFmtId="0" fontId="6" fillId="12" borderId="8" xfId="0" applyFont="1" applyFill="1" applyBorder="1" applyAlignment="1" applyProtection="1">
      <alignment vertical="center"/>
      <protection hidden="1"/>
    </xf>
    <xf numFmtId="0" fontId="6" fillId="12" borderId="2" xfId="0" applyFont="1" applyFill="1" applyBorder="1" applyAlignment="1" applyProtection="1">
      <alignment vertical="center"/>
      <protection hidden="1"/>
    </xf>
    <xf numFmtId="0" fontId="6" fillId="12" borderId="3" xfId="0" applyFont="1" applyFill="1" applyBorder="1" applyAlignment="1" applyProtection="1">
      <alignment vertical="center"/>
      <protection hidden="1"/>
    </xf>
    <xf numFmtId="0" fontId="6" fillId="10" borderId="15" xfId="0" applyFont="1" applyFill="1" applyBorder="1" applyAlignment="1" applyProtection="1">
      <alignment horizontal="left" vertical="center"/>
      <protection hidden="1"/>
    </xf>
    <xf numFmtId="0" fontId="6" fillId="12" borderId="5" xfId="0" applyFont="1" applyFill="1" applyBorder="1" applyAlignment="1" applyProtection="1">
      <alignment vertical="center"/>
      <protection hidden="1"/>
    </xf>
    <xf numFmtId="168" fontId="29" fillId="0" borderId="0" xfId="0" applyNumberFormat="1" applyFont="1" applyFill="1" applyBorder="1" applyAlignment="1" applyProtection="1">
      <alignment vertical="center"/>
      <protection hidden="1"/>
    </xf>
    <xf numFmtId="168" fontId="24" fillId="12" borderId="33" xfId="0" applyNumberFormat="1" applyFont="1" applyFill="1" applyBorder="1" applyAlignment="1" applyProtection="1">
      <alignment vertical="center"/>
      <protection hidden="1"/>
    </xf>
    <xf numFmtId="168" fontId="0" fillId="12" borderId="3" xfId="0" applyNumberFormat="1" applyFill="1" applyBorder="1" applyAlignment="1" applyProtection="1">
      <alignment vertical="center"/>
      <protection hidden="1"/>
    </xf>
    <xf numFmtId="168" fontId="24" fillId="12" borderId="31" xfId="0" applyNumberFormat="1" applyFont="1" applyFill="1" applyBorder="1" applyAlignment="1" applyProtection="1">
      <alignment vertical="center"/>
      <protection hidden="1"/>
    </xf>
    <xf numFmtId="172" fontId="0" fillId="12" borderId="0" xfId="0" applyNumberFormat="1" applyFill="1" applyBorder="1" applyAlignment="1" applyProtection="1">
      <alignment vertical="center"/>
      <protection hidden="1"/>
    </xf>
    <xf numFmtId="172" fontId="19" fillId="12" borderId="0" xfId="0" applyNumberFormat="1" applyFont="1" applyFill="1" applyBorder="1" applyAlignment="1" applyProtection="1">
      <alignment vertical="center"/>
      <protection hidden="1"/>
    </xf>
    <xf numFmtId="172" fontId="19" fillId="12" borderId="0" xfId="0" applyNumberFormat="1" applyFont="1" applyFill="1" applyAlignment="1" applyProtection="1">
      <alignment vertical="center"/>
      <protection hidden="1"/>
    </xf>
    <xf numFmtId="0" fontId="19" fillId="12" borderId="0" xfId="0" applyFont="1" applyFill="1" applyAlignment="1" applyProtection="1">
      <alignment vertical="center"/>
      <protection hidden="1"/>
    </xf>
    <xf numFmtId="168" fontId="30" fillId="10" borderId="0" xfId="0" applyNumberFormat="1" applyFont="1" applyFill="1" applyBorder="1" applyAlignment="1" applyProtection="1">
      <alignment vertical="center"/>
      <protection hidden="1"/>
    </xf>
    <xf numFmtId="0" fontId="0" fillId="12" borderId="9" xfId="0" applyFill="1" applyBorder="1" applyProtection="1"/>
    <xf numFmtId="0" fontId="8" fillId="12" borderId="9" xfId="0" applyFont="1" applyFill="1" applyBorder="1" applyProtection="1"/>
    <xf numFmtId="0" fontId="8" fillId="0" borderId="9" xfId="0" applyFont="1" applyFill="1" applyBorder="1" applyProtection="1"/>
    <xf numFmtId="0" fontId="8" fillId="12" borderId="0" xfId="0" applyFont="1" applyFill="1" applyBorder="1" applyProtection="1"/>
    <xf numFmtId="0" fontId="8" fillId="12" borderId="9" xfId="0" applyFont="1" applyFill="1" applyBorder="1" applyAlignment="1" applyProtection="1">
      <alignment wrapText="1"/>
    </xf>
    <xf numFmtId="0" fontId="8" fillId="12" borderId="9" xfId="0" applyFont="1" applyFill="1" applyBorder="1" applyAlignment="1" applyProtection="1">
      <alignment vertical="top" wrapText="1"/>
    </xf>
    <xf numFmtId="0" fontId="8" fillId="0" borderId="0" xfId="0" applyFont="1" applyAlignment="1" applyProtection="1">
      <alignment vertical="top" wrapText="1"/>
    </xf>
    <xf numFmtId="166" fontId="4" fillId="0" borderId="0" xfId="0" applyNumberFormat="1" applyFont="1" applyFill="1" applyBorder="1" applyProtection="1">
      <protection hidden="1"/>
    </xf>
    <xf numFmtId="166" fontId="4" fillId="0" borderId="10" xfId="0" applyNumberFormat="1" applyFont="1" applyFill="1" applyBorder="1" applyProtection="1">
      <protection hidden="1"/>
    </xf>
    <xf numFmtId="166" fontId="4" fillId="0" borderId="24" xfId="0" applyNumberFormat="1" applyFont="1" applyFill="1" applyBorder="1" applyProtection="1">
      <protection hidden="1"/>
    </xf>
    <xf numFmtId="166" fontId="4" fillId="10" borderId="10" xfId="0" applyNumberFormat="1" applyFont="1" applyFill="1" applyBorder="1" applyProtection="1">
      <protection locked="0"/>
    </xf>
    <xf numFmtId="166" fontId="4" fillId="10" borderId="24" xfId="0" applyNumberFormat="1" applyFont="1" applyFill="1" applyBorder="1" applyProtection="1">
      <protection locked="0"/>
    </xf>
    <xf numFmtId="166" fontId="4" fillId="10" borderId="0" xfId="0" applyNumberFormat="1" applyFont="1" applyFill="1" applyBorder="1" applyProtection="1">
      <protection locked="0"/>
    </xf>
    <xf numFmtId="166" fontId="4" fillId="10" borderId="10" xfId="0" applyNumberFormat="1" applyFont="1" applyFill="1" applyBorder="1" applyProtection="1">
      <protection hidden="1"/>
    </xf>
    <xf numFmtId="166" fontId="4" fillId="10" borderId="24" xfId="0" applyNumberFormat="1" applyFont="1" applyFill="1" applyBorder="1" applyProtection="1">
      <protection hidden="1"/>
    </xf>
    <xf numFmtId="166" fontId="3" fillId="11" borderId="0" xfId="0" applyNumberFormat="1" applyFont="1" applyFill="1" applyBorder="1" applyAlignment="1" applyProtection="1">
      <alignment horizontal="left"/>
      <protection hidden="1"/>
    </xf>
    <xf numFmtId="166" fontId="4" fillId="11" borderId="0" xfId="0" applyNumberFormat="1" applyFont="1" applyFill="1" applyBorder="1" applyAlignment="1" applyProtection="1">
      <alignment horizontal="right"/>
      <protection hidden="1"/>
    </xf>
    <xf numFmtId="166" fontId="4" fillId="11" borderId="1" xfId="0" applyNumberFormat="1" applyFont="1" applyFill="1" applyBorder="1" applyAlignment="1" applyProtection="1">
      <protection hidden="1"/>
    </xf>
    <xf numFmtId="166" fontId="4" fillId="11" borderId="0" xfId="0" applyNumberFormat="1" applyFont="1" applyFill="1" applyBorder="1" applyProtection="1">
      <protection locked="0"/>
    </xf>
    <xf numFmtId="0" fontId="4" fillId="11" borderId="0" xfId="0" applyNumberFormat="1" applyFont="1" applyFill="1" applyBorder="1" applyProtection="1">
      <protection locked="0"/>
    </xf>
    <xf numFmtId="0" fontId="4" fillId="10" borderId="10" xfId="0" applyNumberFormat="1" applyFont="1" applyFill="1" applyBorder="1" applyProtection="1">
      <protection locked="0"/>
    </xf>
    <xf numFmtId="14" fontId="32" fillId="11" borderId="4" xfId="0" applyNumberFormat="1" applyFont="1" applyFill="1" applyBorder="1" applyProtection="1">
      <protection hidden="1"/>
    </xf>
    <xf numFmtId="14" fontId="32" fillId="11" borderId="0" xfId="0" applyNumberFormat="1" applyFont="1" applyFill="1" applyBorder="1" applyProtection="1">
      <protection hidden="1"/>
    </xf>
    <xf numFmtId="166" fontId="4" fillId="10" borderId="11" xfId="0" applyNumberFormat="1" applyFont="1" applyFill="1" applyBorder="1" applyProtection="1">
      <protection hidden="1"/>
    </xf>
    <xf numFmtId="166" fontId="4" fillId="10" borderId="25" xfId="0" applyNumberFormat="1" applyFont="1" applyFill="1" applyBorder="1" applyProtection="1">
      <protection hidden="1"/>
    </xf>
    <xf numFmtId="166" fontId="4" fillId="10" borderId="22" xfId="0" applyNumberFormat="1" applyFont="1" applyFill="1" applyBorder="1" applyProtection="1">
      <protection locked="0"/>
    </xf>
    <xf numFmtId="166" fontId="4" fillId="10" borderId="23" xfId="0" applyNumberFormat="1" applyFont="1" applyFill="1" applyBorder="1" applyProtection="1">
      <protection locked="0"/>
    </xf>
    <xf numFmtId="166" fontId="4" fillId="10" borderId="26" xfId="0" applyNumberFormat="1" applyFont="1" applyFill="1" applyBorder="1" applyProtection="1">
      <protection locked="0"/>
    </xf>
    <xf numFmtId="166" fontId="4" fillId="10" borderId="22" xfId="0" applyNumberFormat="1" applyFont="1" applyFill="1" applyBorder="1" applyProtection="1">
      <protection hidden="1"/>
    </xf>
    <xf numFmtId="0" fontId="4" fillId="10" borderId="22" xfId="0" applyNumberFormat="1" applyFont="1" applyFill="1" applyBorder="1" applyProtection="1">
      <protection locked="0"/>
    </xf>
    <xf numFmtId="0" fontId="4" fillId="10" borderId="28" xfId="0" applyNumberFormat="1" applyFont="1" applyFill="1" applyBorder="1" applyProtection="1">
      <protection hidden="1"/>
    </xf>
    <xf numFmtId="166" fontId="4" fillId="10" borderId="11" xfId="0" applyNumberFormat="1" applyFont="1" applyFill="1" applyBorder="1" applyProtection="1">
      <protection locked="0"/>
    </xf>
    <xf numFmtId="166" fontId="4" fillId="10" borderId="25" xfId="0" applyNumberFormat="1" applyFont="1" applyFill="1" applyBorder="1" applyProtection="1">
      <protection locked="0"/>
    </xf>
    <xf numFmtId="166" fontId="4" fillId="10" borderId="27" xfId="0" applyNumberFormat="1" applyFont="1" applyFill="1" applyBorder="1" applyProtection="1">
      <protection locked="0"/>
    </xf>
    <xf numFmtId="0" fontId="4" fillId="10" borderId="11" xfId="0" applyNumberFormat="1" applyFont="1" applyFill="1" applyBorder="1" applyProtection="1">
      <protection locked="0"/>
    </xf>
    <xf numFmtId="0" fontId="4" fillId="10" borderId="13" xfId="0" applyNumberFormat="1" applyFont="1" applyFill="1" applyBorder="1" applyProtection="1">
      <protection hidden="1"/>
    </xf>
    <xf numFmtId="166" fontId="4" fillId="10" borderId="23" xfId="0" applyNumberFormat="1" applyFont="1" applyFill="1" applyBorder="1" applyProtection="1">
      <protection hidden="1"/>
    </xf>
    <xf numFmtId="0" fontId="31" fillId="5" borderId="0" xfId="0" applyFont="1" applyFill="1" applyProtection="1">
      <protection hidden="1"/>
    </xf>
    <xf numFmtId="166" fontId="4" fillId="11" borderId="22" xfId="0" applyNumberFormat="1" applyFont="1" applyFill="1" applyBorder="1" applyProtection="1">
      <protection hidden="1"/>
    </xf>
    <xf numFmtId="166" fontId="4" fillId="11" borderId="23" xfId="0" applyNumberFormat="1" applyFont="1" applyFill="1" applyBorder="1" applyProtection="1">
      <protection hidden="1"/>
    </xf>
    <xf numFmtId="166" fontId="4" fillId="11" borderId="10" xfId="0" applyNumberFormat="1" applyFont="1" applyFill="1" applyBorder="1" applyProtection="1">
      <protection hidden="1"/>
    </xf>
    <xf numFmtId="166" fontId="4" fillId="11" borderId="24" xfId="0" applyNumberFormat="1" applyFont="1" applyFill="1" applyBorder="1" applyProtection="1">
      <protection hidden="1"/>
    </xf>
    <xf numFmtId="166" fontId="4" fillId="11" borderId="11" xfId="0" applyNumberFormat="1" applyFont="1" applyFill="1" applyBorder="1" applyProtection="1">
      <protection hidden="1"/>
    </xf>
    <xf numFmtId="166" fontId="4" fillId="11" borderId="25" xfId="0" applyNumberFormat="1" applyFont="1" applyFill="1" applyBorder="1" applyProtection="1">
      <protection hidden="1"/>
    </xf>
    <xf numFmtId="166" fontId="4" fillId="10" borderId="26" xfId="0" applyNumberFormat="1" applyFont="1" applyFill="1" applyBorder="1" applyProtection="1">
      <protection hidden="1"/>
    </xf>
    <xf numFmtId="0" fontId="4" fillId="5" borderId="0" xfId="0" applyFont="1" applyFill="1" applyBorder="1" applyProtection="1">
      <protection hidden="1"/>
    </xf>
    <xf numFmtId="0" fontId="5" fillId="5" borderId="4" xfId="0" applyFont="1" applyFill="1" applyBorder="1" applyProtection="1">
      <protection hidden="1"/>
    </xf>
    <xf numFmtId="0" fontId="4" fillId="5" borderId="4" xfId="0" applyFont="1" applyFill="1" applyBorder="1" applyProtection="1">
      <protection hidden="1"/>
    </xf>
    <xf numFmtId="0" fontId="3" fillId="5" borderId="4" xfId="0" applyFont="1" applyFill="1" applyBorder="1" applyProtection="1">
      <protection hidden="1"/>
    </xf>
    <xf numFmtId="0" fontId="0" fillId="5" borderId="4" xfId="0" applyFill="1" applyBorder="1" applyProtection="1">
      <protection hidden="1"/>
    </xf>
    <xf numFmtId="0" fontId="4" fillId="5" borderId="6" xfId="0" applyFont="1" applyFill="1" applyBorder="1" applyProtection="1">
      <protection hidden="1"/>
    </xf>
    <xf numFmtId="0" fontId="8" fillId="0" borderId="0" xfId="0" applyFont="1" applyFill="1" applyProtection="1">
      <protection hidden="1"/>
    </xf>
    <xf numFmtId="164" fontId="8" fillId="11" borderId="0" xfId="0" applyNumberFormat="1" applyFont="1" applyFill="1" applyBorder="1" applyProtection="1">
      <protection hidden="1"/>
    </xf>
    <xf numFmtId="0" fontId="23" fillId="0" borderId="1" xfId="0" applyNumberFormat="1" applyFont="1" applyFill="1" applyBorder="1" applyProtection="1">
      <protection hidden="1"/>
    </xf>
    <xf numFmtId="166" fontId="23" fillId="0" borderId="1" xfId="0" applyNumberFormat="1" applyFont="1" applyFill="1" applyBorder="1" applyProtection="1">
      <protection hidden="1"/>
    </xf>
    <xf numFmtId="166" fontId="23" fillId="10" borderId="1" xfId="0" applyNumberFormat="1" applyFont="1" applyFill="1" applyBorder="1" applyProtection="1">
      <protection hidden="1"/>
    </xf>
    <xf numFmtId="166" fontId="23" fillId="0" borderId="13" xfId="0" applyNumberFormat="1" applyFont="1" applyFill="1" applyBorder="1" applyProtection="1">
      <protection hidden="1"/>
    </xf>
    <xf numFmtId="166" fontId="3" fillId="11" borderId="1" xfId="0" applyNumberFormat="1" applyFont="1" applyFill="1" applyBorder="1" applyAlignment="1" applyProtection="1">
      <protection hidden="1"/>
    </xf>
    <xf numFmtId="166" fontId="3" fillId="11" borderId="1" xfId="0" applyNumberFormat="1" applyFont="1" applyFill="1" applyBorder="1" applyAlignment="1" applyProtection="1">
      <alignment horizontal="center"/>
      <protection hidden="1"/>
    </xf>
    <xf numFmtId="164" fontId="27" fillId="11" borderId="0" xfId="0" applyNumberFormat="1" applyFont="1" applyFill="1" applyBorder="1" applyProtection="1">
      <protection hidden="1"/>
    </xf>
    <xf numFmtId="164" fontId="26" fillId="11" borderId="0" xfId="0" applyNumberFormat="1" applyFont="1" applyFill="1" applyBorder="1" applyProtection="1">
      <protection hidden="1"/>
    </xf>
    <xf numFmtId="168" fontId="25" fillId="11" borderId="31" xfId="0" applyNumberFormat="1" applyFont="1" applyFill="1" applyBorder="1" applyAlignment="1" applyProtection="1">
      <alignment vertical="center"/>
      <protection hidden="1"/>
    </xf>
    <xf numFmtId="168" fontId="0" fillId="12" borderId="0" xfId="0" applyNumberFormat="1" applyFill="1" applyAlignment="1" applyProtection="1">
      <alignment vertical="center"/>
      <protection hidden="1"/>
    </xf>
    <xf numFmtId="2" fontId="8" fillId="12" borderId="0" xfId="0" applyNumberFormat="1" applyFont="1" applyFill="1" applyBorder="1" applyAlignment="1" applyProtection="1">
      <alignment horizontal="center" vertical="center"/>
      <protection hidden="1"/>
    </xf>
    <xf numFmtId="0" fontId="6" fillId="12" borderId="0" xfId="0" applyFont="1" applyFill="1" applyBorder="1" applyAlignment="1" applyProtection="1">
      <alignment horizontal="center" vertical="center"/>
      <protection locked="0"/>
    </xf>
    <xf numFmtId="2" fontId="6" fillId="12" borderId="0" xfId="0" applyNumberFormat="1" applyFont="1" applyFill="1" applyBorder="1" applyAlignment="1" applyProtection="1">
      <alignment vertical="center"/>
      <protection locked="0"/>
    </xf>
    <xf numFmtId="2" fontId="6" fillId="12" borderId="0" xfId="0" applyNumberFormat="1" applyFont="1" applyFill="1" applyBorder="1" applyAlignment="1" applyProtection="1">
      <alignment horizontal="center" vertical="center"/>
      <protection hidden="1"/>
    </xf>
    <xf numFmtId="0" fontId="8" fillId="0" borderId="9" xfId="0" applyFont="1" applyBorder="1" applyAlignment="1" applyProtection="1">
      <alignment vertical="top" wrapText="1"/>
    </xf>
    <xf numFmtId="0" fontId="6" fillId="12" borderId="0" xfId="0" applyFont="1" applyFill="1" applyAlignment="1" applyProtection="1">
      <alignment horizontal="right" vertical="center"/>
      <protection hidden="1"/>
    </xf>
    <xf numFmtId="0" fontId="8" fillId="12" borderId="0" xfId="0" applyFont="1" applyFill="1" applyAlignment="1" applyProtection="1">
      <alignment horizontal="left" vertical="center"/>
      <protection hidden="1"/>
    </xf>
    <xf numFmtId="168" fontId="6" fillId="12" borderId="0" xfId="0" applyNumberFormat="1" applyFont="1" applyFill="1" applyBorder="1" applyAlignment="1" applyProtection="1">
      <alignment vertical="center"/>
      <protection hidden="1"/>
    </xf>
    <xf numFmtId="166" fontId="4" fillId="12" borderId="0" xfId="0" applyNumberFormat="1" applyFont="1" applyFill="1" applyBorder="1" applyAlignment="1" applyProtection="1">
      <protection hidden="1"/>
    </xf>
    <xf numFmtId="166" fontId="4" fillId="12" borderId="0" xfId="0" applyNumberFormat="1" applyFont="1" applyFill="1" applyBorder="1" applyProtection="1">
      <protection hidden="1"/>
    </xf>
    <xf numFmtId="0" fontId="31" fillId="12" borderId="0" xfId="0" applyFont="1" applyFill="1" applyProtection="1">
      <protection hidden="1"/>
    </xf>
    <xf numFmtId="0" fontId="35" fillId="12" borderId="0" xfId="0" applyFont="1" applyFill="1" applyProtection="1">
      <protection hidden="1"/>
    </xf>
    <xf numFmtId="0" fontId="16" fillId="12" borderId="0" xfId="0" applyFont="1" applyFill="1" applyProtection="1">
      <protection hidden="1"/>
    </xf>
    <xf numFmtId="0" fontId="15" fillId="5" borderId="0" xfId="0" applyFont="1" applyFill="1" applyAlignment="1" applyProtection="1">
      <alignment horizontal="left" vertical="top"/>
      <protection hidden="1"/>
    </xf>
    <xf numFmtId="0" fontId="31" fillId="5" borderId="0" xfId="0" applyFont="1" applyFill="1" applyAlignment="1" applyProtection="1">
      <alignment horizontal="left" vertical="top"/>
      <protection hidden="1"/>
    </xf>
    <xf numFmtId="0" fontId="35" fillId="5" borderId="0" xfId="0" applyFont="1" applyFill="1" applyProtection="1">
      <protection hidden="1"/>
    </xf>
    <xf numFmtId="0" fontId="36" fillId="5" borderId="0" xfId="0" applyFont="1" applyFill="1" applyProtection="1">
      <protection hidden="1"/>
    </xf>
    <xf numFmtId="0" fontId="31" fillId="5" borderId="0" xfId="0" applyFont="1" applyFill="1" applyAlignment="1" applyProtection="1">
      <alignment horizontal="center"/>
      <protection hidden="1"/>
    </xf>
    <xf numFmtId="0" fontId="37" fillId="5" borderId="0" xfId="0" applyFont="1" applyFill="1" applyProtection="1">
      <protection hidden="1"/>
    </xf>
    <xf numFmtId="0" fontId="38" fillId="5" borderId="0" xfId="0" applyFont="1" applyFill="1" applyAlignment="1" applyProtection="1">
      <alignment horizontal="left" vertical="top"/>
      <protection hidden="1"/>
    </xf>
    <xf numFmtId="0" fontId="38" fillId="12" borderId="0" xfId="0" applyFont="1" applyFill="1" applyAlignment="1" applyProtection="1">
      <alignment horizontal="left" vertical="top"/>
      <protection hidden="1"/>
    </xf>
    <xf numFmtId="0" fontId="15" fillId="12" borderId="0" xfId="0" applyFont="1" applyFill="1" applyProtection="1">
      <protection hidden="1"/>
    </xf>
    <xf numFmtId="166" fontId="2" fillId="11" borderId="0" xfId="0" applyNumberFormat="1" applyFont="1" applyFill="1" applyBorder="1" applyProtection="1">
      <protection hidden="1"/>
    </xf>
    <xf numFmtId="0" fontId="2" fillId="11" borderId="0" xfId="0" applyFont="1" applyFill="1" applyBorder="1" applyProtection="1">
      <protection hidden="1"/>
    </xf>
    <xf numFmtId="166" fontId="4" fillId="16" borderId="0" xfId="0" applyNumberFormat="1" applyFont="1" applyFill="1" applyBorder="1" applyProtection="1">
      <protection hidden="1"/>
    </xf>
    <xf numFmtId="166" fontId="4" fillId="16" borderId="24" xfId="0" applyNumberFormat="1" applyFont="1" applyFill="1" applyBorder="1" applyProtection="1">
      <protection hidden="1"/>
    </xf>
    <xf numFmtId="166" fontId="4" fillId="16" borderId="10" xfId="0" applyNumberFormat="1" applyFont="1" applyFill="1" applyBorder="1" applyProtection="1">
      <protection hidden="1"/>
    </xf>
    <xf numFmtId="0" fontId="0" fillId="12" borderId="9" xfId="0" applyFill="1" applyBorder="1" applyProtection="1"/>
    <xf numFmtId="167" fontId="28" fillId="11" borderId="0" xfId="0" applyNumberFormat="1" applyFont="1" applyFill="1" applyBorder="1" applyProtection="1">
      <protection hidden="1"/>
    </xf>
    <xf numFmtId="0" fontId="4" fillId="16" borderId="1" xfId="0" applyNumberFormat="1" applyFont="1" applyFill="1" applyBorder="1" applyProtection="1">
      <protection hidden="1"/>
    </xf>
    <xf numFmtId="166" fontId="4" fillId="0" borderId="10" xfId="0" applyNumberFormat="1" applyFont="1" applyFill="1" applyBorder="1" applyProtection="1">
      <protection locked="0"/>
    </xf>
    <xf numFmtId="166" fontId="4" fillId="0" borderId="24" xfId="0" applyNumberFormat="1" applyFont="1" applyFill="1" applyBorder="1" applyProtection="1">
      <protection locked="0"/>
    </xf>
    <xf numFmtId="0" fontId="8" fillId="12" borderId="9" xfId="0" applyFont="1" applyFill="1" applyBorder="1" applyProtection="1"/>
    <xf numFmtId="166" fontId="4" fillId="16" borderId="10" xfId="0" applyNumberFormat="1" applyFont="1" applyFill="1" applyBorder="1" applyProtection="1">
      <protection locked="0"/>
    </xf>
    <xf numFmtId="166" fontId="4" fillId="16" borderId="24" xfId="0" applyNumberFormat="1" applyFont="1" applyFill="1" applyBorder="1" applyProtection="1">
      <protection locked="0"/>
    </xf>
    <xf numFmtId="166" fontId="4" fillId="16" borderId="0" xfId="0" applyNumberFormat="1" applyFont="1" applyFill="1" applyBorder="1" applyProtection="1">
      <protection locked="0"/>
    </xf>
    <xf numFmtId="0" fontId="4" fillId="16" borderId="10" xfId="0" applyNumberFormat="1" applyFont="1" applyFill="1" applyBorder="1" applyProtection="1">
      <protection locked="0"/>
    </xf>
    <xf numFmtId="0" fontId="4" fillId="16" borderId="22" xfId="0" applyNumberFormat="1" applyFont="1" applyFill="1" applyBorder="1" applyProtection="1">
      <protection locked="0"/>
    </xf>
    <xf numFmtId="166" fontId="4" fillId="16" borderId="22" xfId="0" applyNumberFormat="1" applyFont="1" applyFill="1" applyBorder="1" applyProtection="1">
      <protection locked="0"/>
    </xf>
    <xf numFmtId="166" fontId="4" fillId="16" borderId="23" xfId="0" applyNumberFormat="1" applyFont="1" applyFill="1" applyBorder="1" applyProtection="1">
      <protection locked="0"/>
    </xf>
    <xf numFmtId="166" fontId="4" fillId="16" borderId="26" xfId="0" applyNumberFormat="1" applyFont="1" applyFill="1" applyBorder="1" applyProtection="1">
      <protection locked="0"/>
    </xf>
    <xf numFmtId="0" fontId="4" fillId="16" borderId="28" xfId="0" applyNumberFormat="1" applyFont="1" applyFill="1" applyBorder="1" applyProtection="1">
      <protection hidden="1"/>
    </xf>
    <xf numFmtId="166" fontId="4" fillId="16" borderId="22" xfId="0" applyNumberFormat="1" applyFont="1" applyFill="1" applyBorder="1" applyProtection="1">
      <protection hidden="1"/>
    </xf>
    <xf numFmtId="166" fontId="4" fillId="16" borderId="23" xfId="0" applyNumberFormat="1" applyFont="1" applyFill="1" applyBorder="1" applyProtection="1">
      <protection hidden="1"/>
    </xf>
    <xf numFmtId="0" fontId="4" fillId="16" borderId="22" xfId="0" applyNumberFormat="1" applyFont="1" applyFill="1" applyBorder="1" applyProtection="1">
      <protection hidden="1"/>
    </xf>
    <xf numFmtId="166" fontId="4" fillId="16" borderId="26" xfId="0" applyNumberFormat="1" applyFont="1" applyFill="1" applyBorder="1" applyProtection="1">
      <protection hidden="1"/>
    </xf>
    <xf numFmtId="167" fontId="6" fillId="13" borderId="9" xfId="0" applyNumberFormat="1" applyFont="1" applyFill="1" applyBorder="1" applyAlignment="1" applyProtection="1">
      <alignment vertical="center"/>
      <protection locked="0"/>
    </xf>
    <xf numFmtId="0" fontId="13" fillId="5" borderId="0" xfId="0" applyFont="1" applyFill="1" applyProtection="1">
      <protection hidden="1"/>
    </xf>
    <xf numFmtId="166" fontId="4" fillId="12" borderId="0" xfId="0" applyNumberFormat="1" applyFont="1" applyFill="1" applyProtection="1">
      <protection hidden="1"/>
    </xf>
    <xf numFmtId="166" fontId="8" fillId="11" borderId="0" xfId="0" applyNumberFormat="1" applyFont="1" applyFill="1" applyBorder="1" applyAlignment="1" applyProtection="1">
      <alignment horizontal="center" vertical="center"/>
      <protection hidden="1"/>
    </xf>
    <xf numFmtId="166" fontId="4" fillId="0" borderId="26" xfId="0" applyNumberFormat="1" applyFont="1" applyFill="1" applyBorder="1" applyProtection="1">
      <protection hidden="1"/>
    </xf>
    <xf numFmtId="166" fontId="4" fillId="0" borderId="23" xfId="0" applyNumberFormat="1" applyFont="1" applyFill="1" applyBorder="1" applyProtection="1">
      <protection hidden="1"/>
    </xf>
    <xf numFmtId="166" fontId="4" fillId="0" borderId="22" xfId="0" applyNumberFormat="1" applyFont="1" applyFill="1" applyBorder="1" applyProtection="1">
      <protection hidden="1"/>
    </xf>
    <xf numFmtId="0" fontId="8" fillId="12" borderId="0" xfId="0" applyFont="1" applyFill="1" applyProtection="1">
      <protection hidden="1"/>
    </xf>
    <xf numFmtId="164" fontId="8" fillId="11" borderId="4" xfId="0" applyNumberFormat="1" applyFont="1" applyFill="1" applyBorder="1" applyAlignment="1" applyProtection="1">
      <alignment vertical="top" wrapText="1"/>
      <protection hidden="1"/>
    </xf>
    <xf numFmtId="164" fontId="8" fillId="11" borderId="0" xfId="0" applyNumberFormat="1" applyFont="1" applyFill="1" applyBorder="1" applyAlignment="1" applyProtection="1">
      <alignment vertical="top" wrapText="1"/>
      <protection hidden="1"/>
    </xf>
    <xf numFmtId="167" fontId="2" fillId="11" borderId="0" xfId="0" applyNumberFormat="1" applyFont="1" applyFill="1" applyBorder="1" applyProtection="1">
      <protection hidden="1"/>
    </xf>
    <xf numFmtId="166" fontId="1" fillId="11" borderId="0" xfId="0" applyNumberFormat="1" applyFont="1" applyFill="1" applyBorder="1" applyProtection="1">
      <protection hidden="1"/>
    </xf>
    <xf numFmtId="164" fontId="3" fillId="10" borderId="3" xfId="0" applyNumberFormat="1" applyFont="1" applyFill="1" applyBorder="1" applyAlignment="1" applyProtection="1">
      <alignment horizontal="right" vertical="center"/>
      <protection hidden="1"/>
    </xf>
    <xf numFmtId="0" fontId="3" fillId="10" borderId="3" xfId="0" applyNumberFormat="1" applyFont="1" applyFill="1" applyBorder="1" applyAlignment="1" applyProtection="1">
      <alignment horizontal="center" vertical="center"/>
      <protection hidden="1"/>
    </xf>
    <xf numFmtId="1" fontId="4" fillId="10" borderId="3" xfId="0" applyNumberFormat="1" applyFont="1" applyFill="1" applyBorder="1" applyAlignment="1" applyProtection="1">
      <alignment horizontal="center" vertical="center"/>
      <protection hidden="1"/>
    </xf>
    <xf numFmtId="0" fontId="4" fillId="10" borderId="5" xfId="0" applyNumberFormat="1" applyFont="1" applyFill="1" applyBorder="1" applyAlignment="1" applyProtection="1">
      <alignment vertical="center"/>
      <protection hidden="1"/>
    </xf>
    <xf numFmtId="167" fontId="8" fillId="11" borderId="0" xfId="0" applyNumberFormat="1" applyFont="1" applyFill="1" applyBorder="1" applyProtection="1">
      <protection hidden="1"/>
    </xf>
    <xf numFmtId="166" fontId="2" fillId="11" borderId="0" xfId="0" applyNumberFormat="1" applyFont="1" applyFill="1" applyBorder="1" applyAlignment="1" applyProtection="1">
      <alignment vertical="center"/>
      <protection hidden="1"/>
    </xf>
    <xf numFmtId="166" fontId="8" fillId="11" borderId="0" xfId="0" applyNumberFormat="1" applyFont="1" applyFill="1" applyBorder="1" applyAlignment="1" applyProtection="1">
      <alignment vertical="center"/>
      <protection hidden="1"/>
    </xf>
    <xf numFmtId="0" fontId="3" fillId="0" borderId="0" xfId="0" applyFont="1" applyProtection="1">
      <protection hidden="1"/>
    </xf>
    <xf numFmtId="0" fontId="3" fillId="18" borderId="0" xfId="0" applyFont="1" applyFill="1" applyAlignment="1" applyProtection="1">
      <alignment horizontal="center"/>
      <protection hidden="1"/>
    </xf>
    <xf numFmtId="0" fontId="3" fillId="17" borderId="0" xfId="0" applyFont="1" applyFill="1" applyProtection="1">
      <protection hidden="1"/>
    </xf>
    <xf numFmtId="1" fontId="6" fillId="11" borderId="0" xfId="0" applyNumberFormat="1" applyFont="1" applyFill="1" applyBorder="1" applyProtection="1">
      <protection hidden="1"/>
    </xf>
    <xf numFmtId="1" fontId="8" fillId="11" borderId="0" xfId="0" applyNumberFormat="1" applyFont="1" applyFill="1" applyProtection="1">
      <protection hidden="1"/>
    </xf>
    <xf numFmtId="164" fontId="8" fillId="11" borderId="0" xfId="0" applyNumberFormat="1" applyFont="1" applyFill="1" applyProtection="1">
      <protection hidden="1"/>
    </xf>
    <xf numFmtId="0" fontId="8" fillId="11" borderId="0" xfId="0" applyFont="1" applyFill="1" applyProtection="1">
      <protection hidden="1"/>
    </xf>
    <xf numFmtId="0" fontId="33" fillId="12" borderId="0" xfId="0" applyFont="1" applyFill="1" applyBorder="1" applyAlignment="1" applyProtection="1">
      <alignment wrapText="1"/>
      <protection hidden="1"/>
    </xf>
    <xf numFmtId="0" fontId="3" fillId="12" borderId="0" xfId="0" applyFont="1" applyFill="1" applyBorder="1" applyAlignment="1" applyProtection="1">
      <alignment horizontal="center"/>
      <protection hidden="1"/>
    </xf>
    <xf numFmtId="0" fontId="19" fillId="12" borderId="0" xfId="0" applyFont="1" applyFill="1" applyBorder="1" applyAlignment="1" applyProtection="1">
      <alignment horizontal="left"/>
      <protection locked="0"/>
    </xf>
    <xf numFmtId="166" fontId="4" fillId="12" borderId="0" xfId="0" applyNumberFormat="1" applyFont="1" applyFill="1" applyBorder="1" applyProtection="1"/>
    <xf numFmtId="0" fontId="19" fillId="12" borderId="0" xfId="0" applyFont="1" applyFill="1" applyBorder="1" applyAlignment="1" applyProtection="1">
      <alignment horizontal="center"/>
      <protection locked="0"/>
    </xf>
    <xf numFmtId="166" fontId="39" fillId="12" borderId="0" xfId="0" applyNumberFormat="1" applyFont="1" applyFill="1" applyBorder="1" applyProtection="1">
      <protection hidden="1"/>
    </xf>
    <xf numFmtId="167" fontId="6" fillId="3" borderId="0" xfId="0" applyNumberFormat="1" applyFont="1" applyFill="1" applyAlignment="1" applyProtection="1">
      <alignment textRotation="90" wrapText="1"/>
      <protection hidden="1"/>
    </xf>
    <xf numFmtId="16" fontId="0" fillId="0" borderId="9" xfId="0" applyNumberFormat="1" applyBorder="1" applyProtection="1">
      <protection hidden="1"/>
    </xf>
    <xf numFmtId="0" fontId="6" fillId="14" borderId="2" xfId="0" applyFont="1" applyFill="1" applyBorder="1" applyProtection="1">
      <protection hidden="1"/>
    </xf>
    <xf numFmtId="0" fontId="0" fillId="14" borderId="3" xfId="0" applyFill="1" applyBorder="1" applyProtection="1">
      <protection hidden="1"/>
    </xf>
    <xf numFmtId="169" fontId="6" fillId="14" borderId="3" xfId="0" applyNumberFormat="1" applyFont="1" applyFill="1" applyBorder="1" applyProtection="1">
      <protection hidden="1"/>
    </xf>
    <xf numFmtId="1" fontId="6" fillId="14" borderId="3" xfId="0" applyNumberFormat="1" applyFont="1" applyFill="1" applyBorder="1" applyAlignment="1" applyProtection="1">
      <alignment horizontal="center"/>
      <protection hidden="1"/>
    </xf>
    <xf numFmtId="14" fontId="0" fillId="14" borderId="3" xfId="0" applyNumberFormat="1" applyFill="1" applyBorder="1" applyProtection="1">
      <protection hidden="1"/>
    </xf>
    <xf numFmtId="0" fontId="0" fillId="14" borderId="12" xfId="0" applyFill="1" applyBorder="1" applyProtection="1">
      <protection hidden="1"/>
    </xf>
    <xf numFmtId="0" fontId="0" fillId="14" borderId="5" xfId="0" applyFill="1" applyBorder="1" applyProtection="1">
      <protection hidden="1"/>
    </xf>
    <xf numFmtId="0" fontId="0" fillId="14" borderId="4" xfId="0" applyFill="1" applyBorder="1" applyProtection="1">
      <protection hidden="1"/>
    </xf>
    <xf numFmtId="0" fontId="0" fillId="14" borderId="0" xfId="0" applyFill="1" applyBorder="1" applyProtection="1">
      <protection hidden="1"/>
    </xf>
    <xf numFmtId="165" fontId="0" fillId="14" borderId="0" xfId="0" applyNumberFormat="1" applyFill="1" applyBorder="1" applyProtection="1">
      <protection hidden="1"/>
    </xf>
    <xf numFmtId="167" fontId="6" fillId="14" borderId="0" xfId="0" applyNumberFormat="1" applyFont="1" applyFill="1" applyBorder="1" applyProtection="1">
      <protection hidden="1"/>
    </xf>
    <xf numFmtId="0" fontId="0" fillId="14" borderId="10" xfId="0" applyFill="1" applyBorder="1" applyProtection="1">
      <protection hidden="1"/>
    </xf>
    <xf numFmtId="0" fontId="0" fillId="14" borderId="1" xfId="0" applyFill="1" applyBorder="1" applyProtection="1">
      <protection hidden="1"/>
    </xf>
    <xf numFmtId="167" fontId="0" fillId="14" borderId="0" xfId="0" applyNumberFormat="1" applyFill="1" applyBorder="1" applyProtection="1">
      <protection hidden="1"/>
    </xf>
    <xf numFmtId="14" fontId="0" fillId="14" borderId="0" xfId="0" applyNumberFormat="1" applyFill="1" applyBorder="1" applyProtection="1">
      <protection hidden="1"/>
    </xf>
    <xf numFmtId="0" fontId="6" fillId="14" borderId="4" xfId="0" applyFont="1" applyFill="1" applyBorder="1" applyProtection="1">
      <protection hidden="1"/>
    </xf>
    <xf numFmtId="2" fontId="0" fillId="14" borderId="0" xfId="0" applyNumberFormat="1" applyFill="1" applyBorder="1" applyProtection="1">
      <protection hidden="1"/>
    </xf>
    <xf numFmtId="0" fontId="6" fillId="14" borderId="11" xfId="0" applyFont="1" applyFill="1" applyBorder="1" applyProtection="1">
      <protection hidden="1"/>
    </xf>
    <xf numFmtId="0" fontId="0" fillId="14" borderId="13" xfId="0" applyFill="1" applyBorder="1" applyProtection="1">
      <protection hidden="1"/>
    </xf>
    <xf numFmtId="2" fontId="8" fillId="14" borderId="0" xfId="0" applyNumberFormat="1" applyFont="1" applyFill="1" applyBorder="1" applyProtection="1">
      <protection hidden="1"/>
    </xf>
    <xf numFmtId="169" fontId="0" fillId="14" borderId="0" xfId="0" applyNumberFormat="1" applyFill="1" applyBorder="1" applyProtection="1">
      <protection hidden="1"/>
    </xf>
    <xf numFmtId="0" fontId="0" fillId="14" borderId="6" xfId="0" applyFill="1" applyBorder="1" applyProtection="1">
      <protection hidden="1"/>
    </xf>
    <xf numFmtId="0" fontId="0" fillId="14" borderId="7" xfId="0" applyFill="1" applyBorder="1" applyProtection="1">
      <protection hidden="1"/>
    </xf>
    <xf numFmtId="167" fontId="6" fillId="14" borderId="14" xfId="0" applyNumberFormat="1" applyFont="1" applyFill="1" applyBorder="1" applyProtection="1">
      <protection hidden="1"/>
    </xf>
    <xf numFmtId="14" fontId="0" fillId="14" borderId="7" xfId="0" applyNumberFormat="1" applyFill="1" applyBorder="1" applyProtection="1">
      <protection hidden="1"/>
    </xf>
    <xf numFmtId="169" fontId="0" fillId="14" borderId="7" xfId="0" applyNumberFormat="1" applyFill="1" applyBorder="1" applyProtection="1">
      <protection hidden="1"/>
    </xf>
    <xf numFmtId="0" fontId="0" fillId="14" borderId="8" xfId="0" applyFill="1" applyBorder="1" applyProtection="1">
      <protection hidden="1"/>
    </xf>
    <xf numFmtId="0" fontId="6" fillId="14" borderId="0" xfId="0" applyFont="1" applyFill="1" applyAlignment="1" applyProtection="1">
      <alignment textRotation="90"/>
      <protection hidden="1"/>
    </xf>
    <xf numFmtId="167" fontId="6" fillId="14" borderId="0" xfId="0" applyNumberFormat="1" applyFont="1" applyFill="1" applyAlignment="1" applyProtection="1">
      <alignment textRotation="90" wrapText="1"/>
      <protection hidden="1"/>
    </xf>
    <xf numFmtId="14" fontId="6" fillId="14" borderId="0" xfId="0" applyNumberFormat="1" applyFont="1" applyFill="1" applyAlignment="1" applyProtection="1">
      <alignment textRotation="90"/>
      <protection hidden="1"/>
    </xf>
    <xf numFmtId="14" fontId="0" fillId="14" borderId="0" xfId="0" applyNumberFormat="1" applyFill="1" applyProtection="1">
      <protection hidden="1"/>
    </xf>
    <xf numFmtId="169" fontId="6" fillId="14" borderId="0" xfId="0" applyNumberFormat="1" applyFont="1" applyFill="1" applyProtection="1">
      <protection hidden="1"/>
    </xf>
    <xf numFmtId="169" fontId="40" fillId="14" borderId="0" xfId="0" applyNumberFormat="1" applyFont="1" applyFill="1" applyAlignment="1" applyProtection="1">
      <alignment textRotation="90"/>
      <protection hidden="1"/>
    </xf>
    <xf numFmtId="169" fontId="40" fillId="3" borderId="0" xfId="0" applyNumberFormat="1" applyFont="1" applyFill="1" applyAlignment="1" applyProtection="1">
      <alignment textRotation="90"/>
      <protection hidden="1"/>
    </xf>
    <xf numFmtId="0" fontId="6" fillId="11" borderId="0" xfId="0" applyFont="1" applyFill="1" applyAlignment="1" applyProtection="1">
      <alignment textRotation="90"/>
      <protection hidden="1"/>
    </xf>
    <xf numFmtId="167" fontId="6" fillId="11" borderId="0" xfId="0" applyNumberFormat="1" applyFont="1" applyFill="1" applyAlignment="1" applyProtection="1">
      <alignment textRotation="90" wrapText="1"/>
      <protection hidden="1"/>
    </xf>
    <xf numFmtId="14" fontId="6" fillId="11" borderId="0" xfId="0" applyNumberFormat="1" applyFont="1" applyFill="1" applyAlignment="1" applyProtection="1">
      <alignment textRotation="90"/>
      <protection hidden="1"/>
    </xf>
    <xf numFmtId="169" fontId="40" fillId="11" borderId="0" xfId="0" applyNumberFormat="1" applyFont="1" applyFill="1" applyAlignment="1" applyProtection="1">
      <alignment textRotation="90"/>
      <protection hidden="1"/>
    </xf>
    <xf numFmtId="0" fontId="0" fillId="11" borderId="0" xfId="0" applyFill="1" applyProtection="1">
      <protection hidden="1"/>
    </xf>
    <xf numFmtId="167" fontId="0" fillId="11" borderId="0" xfId="0" applyNumberFormat="1" applyFill="1" applyProtection="1">
      <protection hidden="1"/>
    </xf>
    <xf numFmtId="14" fontId="0" fillId="11" borderId="0" xfId="0" applyNumberFormat="1" applyFill="1" applyProtection="1">
      <protection hidden="1"/>
    </xf>
    <xf numFmtId="169" fontId="6" fillId="11" borderId="0" xfId="0" applyNumberFormat="1" applyFont="1" applyFill="1" applyProtection="1">
      <protection hidden="1"/>
    </xf>
    <xf numFmtId="169" fontId="0" fillId="11" borderId="0" xfId="0" applyNumberFormat="1" applyFill="1" applyProtection="1">
      <protection hidden="1"/>
    </xf>
    <xf numFmtId="166" fontId="0" fillId="11" borderId="0" xfId="0" applyNumberFormat="1" applyFill="1" applyProtection="1">
      <protection hidden="1"/>
    </xf>
    <xf numFmtId="0" fontId="4" fillId="11" borderId="0" xfId="0" applyNumberFormat="1" applyFont="1" applyFill="1" applyProtection="1">
      <protection hidden="1"/>
    </xf>
    <xf numFmtId="169" fontId="8" fillId="11" borderId="0" xfId="0" applyNumberFormat="1" applyFont="1" applyFill="1" applyProtection="1">
      <protection hidden="1"/>
    </xf>
    <xf numFmtId="0" fontId="6" fillId="11" borderId="2" xfId="0" applyFont="1" applyFill="1" applyBorder="1" applyProtection="1">
      <protection hidden="1"/>
    </xf>
    <xf numFmtId="0" fontId="0" fillId="11" borderId="3" xfId="0" applyFill="1" applyBorder="1" applyProtection="1">
      <protection hidden="1"/>
    </xf>
    <xf numFmtId="169" fontId="6" fillId="11" borderId="3" xfId="0" applyNumberFormat="1" applyFont="1" applyFill="1" applyBorder="1" applyProtection="1">
      <protection hidden="1"/>
    </xf>
    <xf numFmtId="1" fontId="6" fillId="11" borderId="3" xfId="0" applyNumberFormat="1" applyFont="1" applyFill="1" applyBorder="1" applyAlignment="1" applyProtection="1">
      <alignment horizontal="center"/>
      <protection hidden="1"/>
    </xf>
    <xf numFmtId="14" fontId="0" fillId="11" borderId="3" xfId="0" applyNumberFormat="1" applyFill="1" applyBorder="1" applyProtection="1">
      <protection hidden="1"/>
    </xf>
    <xf numFmtId="0" fontId="0" fillId="11" borderId="12" xfId="0" applyFill="1" applyBorder="1" applyProtection="1">
      <protection hidden="1"/>
    </xf>
    <xf numFmtId="0" fontId="0" fillId="11" borderId="5" xfId="0" applyFill="1" applyBorder="1" applyProtection="1">
      <protection hidden="1"/>
    </xf>
    <xf numFmtId="165" fontId="0" fillId="11" borderId="0" xfId="0" applyNumberFormat="1" applyFill="1" applyBorder="1" applyProtection="1">
      <protection hidden="1"/>
    </xf>
    <xf numFmtId="0" fontId="0" fillId="11" borderId="10" xfId="0" applyFill="1" applyBorder="1" applyProtection="1">
      <protection hidden="1"/>
    </xf>
    <xf numFmtId="167" fontId="0" fillId="11" borderId="0" xfId="0" applyNumberFormat="1" applyFill="1" applyBorder="1" applyProtection="1">
      <protection hidden="1"/>
    </xf>
    <xf numFmtId="14" fontId="0" fillId="11" borderId="0" xfId="0" applyNumberFormat="1" applyFill="1" applyBorder="1" applyProtection="1">
      <protection hidden="1"/>
    </xf>
    <xf numFmtId="0" fontId="6" fillId="11" borderId="4" xfId="0" applyFont="1" applyFill="1" applyBorder="1" applyProtection="1">
      <protection hidden="1"/>
    </xf>
    <xf numFmtId="2" fontId="0" fillId="11" borderId="0" xfId="0" applyNumberFormat="1" applyFill="1" applyBorder="1" applyProtection="1">
      <protection hidden="1"/>
    </xf>
    <xf numFmtId="0" fontId="6" fillId="11" borderId="11" xfId="0" applyFont="1" applyFill="1" applyBorder="1" applyProtection="1">
      <protection hidden="1"/>
    </xf>
    <xf numFmtId="0" fontId="0" fillId="11" borderId="13" xfId="0" applyFill="1" applyBorder="1" applyProtection="1">
      <protection hidden="1"/>
    </xf>
    <xf numFmtId="2" fontId="8" fillId="11" borderId="0" xfId="0" applyNumberFormat="1" applyFont="1" applyFill="1" applyBorder="1" applyProtection="1">
      <protection hidden="1"/>
    </xf>
    <xf numFmtId="169" fontId="0" fillId="11" borderId="0" xfId="0" applyNumberFormat="1" applyFill="1" applyBorder="1" applyProtection="1">
      <protection hidden="1"/>
    </xf>
    <xf numFmtId="0" fontId="0" fillId="11" borderId="6" xfId="0" applyFill="1" applyBorder="1" applyProtection="1">
      <protection hidden="1"/>
    </xf>
    <xf numFmtId="0" fontId="0" fillId="11" borderId="7" xfId="0" applyFill="1" applyBorder="1" applyProtection="1">
      <protection hidden="1"/>
    </xf>
    <xf numFmtId="167" fontId="6" fillId="11" borderId="14" xfId="0" applyNumberFormat="1" applyFont="1" applyFill="1" applyBorder="1" applyProtection="1">
      <protection hidden="1"/>
    </xf>
    <xf numFmtId="14" fontId="0" fillId="11" borderId="7" xfId="0" applyNumberFormat="1" applyFill="1" applyBorder="1" applyProtection="1">
      <protection hidden="1"/>
    </xf>
    <xf numFmtId="169" fontId="0" fillId="11" borderId="7" xfId="0" applyNumberFormat="1" applyFill="1" applyBorder="1" applyProtection="1">
      <protection hidden="1"/>
    </xf>
    <xf numFmtId="0" fontId="0" fillId="11" borderId="8" xfId="0" applyFill="1" applyBorder="1" applyProtection="1">
      <protection hidden="1"/>
    </xf>
    <xf numFmtId="0" fontId="6" fillId="11" borderId="22" xfId="0" applyFont="1" applyFill="1" applyBorder="1" applyProtection="1">
      <protection hidden="1"/>
    </xf>
    <xf numFmtId="0" fontId="0" fillId="11" borderId="26" xfId="0" applyFill="1" applyBorder="1" applyProtection="1">
      <protection hidden="1"/>
    </xf>
    <xf numFmtId="0" fontId="6" fillId="11" borderId="10" xfId="0" applyFont="1" applyFill="1" applyBorder="1" applyProtection="1">
      <protection hidden="1"/>
    </xf>
    <xf numFmtId="0" fontId="0" fillId="11" borderId="11" xfId="0" applyFill="1" applyBorder="1" applyProtection="1">
      <protection hidden="1"/>
    </xf>
    <xf numFmtId="0" fontId="0" fillId="11" borderId="27" xfId="0" applyFill="1" applyBorder="1" applyProtection="1">
      <protection hidden="1"/>
    </xf>
    <xf numFmtId="14" fontId="0" fillId="11" borderId="27" xfId="0" applyNumberFormat="1" applyFill="1" applyBorder="1" applyProtection="1">
      <protection hidden="1"/>
    </xf>
    <xf numFmtId="169" fontId="41" fillId="11" borderId="0" xfId="0" applyNumberFormat="1" applyFont="1" applyFill="1" applyAlignment="1" applyProtection="1">
      <alignment textRotation="90"/>
      <protection hidden="1"/>
    </xf>
    <xf numFmtId="2" fontId="42" fillId="3" borderId="0" xfId="0" applyNumberFormat="1" applyFont="1" applyFill="1" applyBorder="1" applyAlignment="1" applyProtection="1">
      <alignment horizontal="left"/>
      <protection hidden="1"/>
    </xf>
    <xf numFmtId="2" fontId="42" fillId="11" borderId="0" xfId="0" applyNumberFormat="1" applyFont="1" applyFill="1" applyBorder="1" applyAlignment="1" applyProtection="1">
      <alignment horizontal="left"/>
      <protection hidden="1"/>
    </xf>
    <xf numFmtId="2" fontId="42" fillId="14" borderId="0" xfId="0" applyNumberFormat="1" applyFont="1" applyFill="1" applyBorder="1" applyAlignment="1" applyProtection="1">
      <alignment horizontal="left"/>
      <protection hidden="1"/>
    </xf>
    <xf numFmtId="166" fontId="4" fillId="10" borderId="0" xfId="0" applyNumberFormat="1" applyFont="1" applyFill="1" applyBorder="1" applyProtection="1">
      <protection hidden="1"/>
    </xf>
    <xf numFmtId="166" fontId="4" fillId="0" borderId="11" xfId="0" applyNumberFormat="1" applyFont="1" applyFill="1" applyBorder="1" applyProtection="1">
      <protection hidden="1"/>
    </xf>
    <xf numFmtId="166" fontId="4" fillId="0" borderId="25" xfId="0" applyNumberFormat="1" applyFont="1" applyFill="1" applyBorder="1" applyProtection="1">
      <protection hidden="1"/>
    </xf>
    <xf numFmtId="0" fontId="23" fillId="16" borderId="28" xfId="0" applyNumberFormat="1" applyFont="1" applyFill="1" applyBorder="1" applyProtection="1">
      <protection hidden="1"/>
    </xf>
    <xf numFmtId="166" fontId="19" fillId="12" borderId="0" xfId="0" applyNumberFormat="1" applyFont="1" applyFill="1" applyBorder="1" applyAlignment="1" applyProtection="1">
      <alignment horizontal="left"/>
    </xf>
    <xf numFmtId="2" fontId="0" fillId="19" borderId="15" xfId="0" applyNumberFormat="1" applyFill="1" applyBorder="1" applyProtection="1">
      <protection hidden="1"/>
    </xf>
    <xf numFmtId="2" fontId="0" fillId="19" borderId="9" xfId="0" applyNumberFormat="1" applyFill="1" applyBorder="1" applyProtection="1">
      <protection hidden="1"/>
    </xf>
    <xf numFmtId="0" fontId="8" fillId="6" borderId="0" xfId="0" applyFont="1" applyFill="1" applyProtection="1">
      <protection hidden="1"/>
    </xf>
    <xf numFmtId="0" fontId="0" fillId="20" borderId="0" xfId="0" applyFill="1" applyProtection="1">
      <protection hidden="1"/>
    </xf>
    <xf numFmtId="0" fontId="0" fillId="21" borderId="0" xfId="0" applyFill="1" applyProtection="1">
      <protection hidden="1"/>
    </xf>
    <xf numFmtId="0" fontId="8" fillId="7" borderId="0" xfId="0" applyFont="1" applyFill="1" applyProtection="1">
      <protection hidden="1"/>
    </xf>
    <xf numFmtId="0" fontId="8" fillId="20" borderId="0" xfId="0" applyFont="1" applyFill="1" applyProtection="1">
      <protection hidden="1"/>
    </xf>
    <xf numFmtId="0" fontId="43" fillId="0" borderId="0" xfId="0" applyFont="1" applyProtection="1">
      <protection hidden="1"/>
    </xf>
    <xf numFmtId="164" fontId="44" fillId="10" borderId="0" xfId="0" applyNumberFormat="1" applyFont="1" applyFill="1" applyBorder="1" applyProtection="1">
      <protection hidden="1"/>
    </xf>
    <xf numFmtId="0" fontId="11" fillId="12" borderId="4" xfId="0" applyFont="1" applyFill="1" applyBorder="1" applyAlignment="1" applyProtection="1">
      <alignment vertical="center"/>
      <protection hidden="1"/>
    </xf>
    <xf numFmtId="0" fontId="11" fillId="12" borderId="0" xfId="0" applyFont="1" applyFill="1" applyBorder="1" applyAlignment="1" applyProtection="1">
      <alignment vertical="center"/>
      <protection hidden="1"/>
    </xf>
    <xf numFmtId="168" fontId="6" fillId="12" borderId="9" xfId="0" applyNumberFormat="1" applyFont="1" applyFill="1" applyBorder="1" applyAlignment="1" applyProtection="1">
      <alignment vertical="center"/>
      <protection locked="0"/>
    </xf>
    <xf numFmtId="166" fontId="4" fillId="12" borderId="10" xfId="0" applyNumberFormat="1" applyFont="1" applyFill="1" applyBorder="1" applyProtection="1">
      <protection locked="0"/>
    </xf>
    <xf numFmtId="20" fontId="0" fillId="0" borderId="0" xfId="0" applyNumberFormat="1"/>
    <xf numFmtId="0" fontId="4" fillId="0" borderId="0" xfId="0" applyNumberFormat="1" applyFont="1" applyFill="1" applyBorder="1" applyProtection="1">
      <protection locked="0"/>
    </xf>
    <xf numFmtId="0" fontId="6" fillId="13" borderId="19" xfId="0" applyFont="1" applyFill="1" applyBorder="1" applyAlignment="1" applyProtection="1">
      <alignment horizontal="left" vertical="center"/>
      <protection locked="0"/>
    </xf>
    <xf numFmtId="0" fontId="6" fillId="13" borderId="20" xfId="0" applyFont="1" applyFill="1" applyBorder="1" applyAlignment="1" applyProtection="1">
      <alignment horizontal="left" vertical="center"/>
      <protection locked="0"/>
    </xf>
    <xf numFmtId="0" fontId="6" fillId="13" borderId="21" xfId="0" applyFont="1" applyFill="1" applyBorder="1" applyAlignment="1" applyProtection="1">
      <alignment horizontal="left" vertical="center"/>
      <protection locked="0"/>
    </xf>
    <xf numFmtId="166" fontId="6" fillId="13" borderId="9" xfId="0" applyNumberFormat="1" applyFont="1" applyFill="1" applyBorder="1" applyAlignment="1" applyProtection="1">
      <alignment horizontal="center" vertical="center"/>
      <protection locked="0"/>
    </xf>
    <xf numFmtId="0" fontId="34" fillId="12" borderId="0" xfId="0" applyFont="1" applyFill="1" applyAlignment="1" applyProtection="1">
      <alignment horizontal="left" vertical="center"/>
      <protection hidden="1"/>
    </xf>
    <xf numFmtId="0" fontId="4" fillId="5" borderId="0" xfId="0" applyFont="1" applyFill="1" applyBorder="1" applyAlignment="1" applyProtection="1">
      <alignment horizontal="left" vertical="top" wrapText="1"/>
      <protection hidden="1"/>
    </xf>
    <xf numFmtId="0" fontId="4" fillId="5" borderId="0" xfId="0" applyFont="1" applyFill="1" applyBorder="1" applyAlignment="1" applyProtection="1">
      <alignment horizontal="left" vertical="top"/>
      <protection hidden="1"/>
    </xf>
    <xf numFmtId="164" fontId="4" fillId="10" borderId="3" xfId="0" applyNumberFormat="1" applyFont="1" applyFill="1" applyBorder="1" applyAlignment="1" applyProtection="1">
      <alignment horizontal="left" vertical="center"/>
      <protection hidden="1"/>
    </xf>
    <xf numFmtId="164" fontId="19" fillId="11" borderId="4" xfId="0" applyNumberFormat="1" applyFont="1" applyFill="1" applyBorder="1" applyAlignment="1" applyProtection="1">
      <alignment horizontal="center" vertical="top" wrapText="1"/>
      <protection hidden="1"/>
    </xf>
    <xf numFmtId="164" fontId="19" fillId="11" borderId="0" xfId="0" applyNumberFormat="1" applyFont="1" applyFill="1" applyBorder="1" applyAlignment="1" applyProtection="1">
      <alignment horizontal="center" vertical="top" wrapText="1"/>
      <protection hidden="1"/>
    </xf>
    <xf numFmtId="164" fontId="4" fillId="10" borderId="0" xfId="0" applyNumberFormat="1" applyFont="1" applyFill="1" applyBorder="1" applyAlignment="1" applyProtection="1">
      <alignment horizontal="left" vertical="center"/>
      <protection hidden="1"/>
    </xf>
    <xf numFmtId="0" fontId="0" fillId="0" borderId="0" xfId="0" applyBorder="1" applyAlignment="1" applyProtection="1">
      <alignment horizontal="center"/>
      <protection hidden="1"/>
    </xf>
  </cellXfs>
  <cellStyles count="1">
    <cellStyle name="Standard" xfId="0" builtinId="0"/>
  </cellStyles>
  <dxfs count="225">
    <dxf>
      <font>
        <color auto="1"/>
      </font>
      <fill>
        <patternFill>
          <bgColor rgb="FFFF0000"/>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ill>
        <patternFill>
          <bgColor indexed="10"/>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
      <font>
        <condense val="0"/>
        <extend val="0"/>
        <color indexed="9"/>
      </font>
      <fill>
        <patternFill>
          <bgColor indexed="4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B1:U46"/>
  <sheetViews>
    <sheetView showZeros="0" tabSelected="1" workbookViewId="0">
      <selection activeCell="D42" sqref="D42:E42"/>
    </sheetView>
  </sheetViews>
  <sheetFormatPr baseColWidth="10" defaultRowHeight="12.75"/>
  <cols>
    <col min="1" max="1" width="1.5703125" style="181" customWidth="1"/>
    <col min="2" max="2" width="4" style="181" bestFit="1" customWidth="1"/>
    <col min="3" max="3" width="35.42578125" style="181" customWidth="1"/>
    <col min="4" max="6" width="7.7109375" style="181" customWidth="1"/>
    <col min="7" max="7" width="8" style="181" customWidth="1"/>
    <col min="8" max="10" width="7.7109375" style="181" customWidth="1"/>
    <col min="11" max="11" width="8.140625" style="181" customWidth="1"/>
    <col min="12" max="15" width="7.7109375" style="181" customWidth="1"/>
    <col min="16" max="16" width="7.5703125" style="181" customWidth="1"/>
    <col min="17" max="17" width="2.140625" style="181" hidden="1" customWidth="1"/>
    <col min="18" max="18" width="1" style="181" customWidth="1"/>
    <col min="19" max="19" width="5.28515625" style="181" customWidth="1"/>
    <col min="20" max="20" width="6.7109375" style="181" customWidth="1"/>
    <col min="21" max="16384" width="11.42578125" style="181"/>
  </cols>
  <sheetData>
    <row r="1" spans="2:18" ht="8.25" customHeight="1" thickBot="1"/>
    <row r="2" spans="2:18">
      <c r="B2" s="182"/>
      <c r="C2" s="183"/>
      <c r="D2" s="183"/>
      <c r="E2" s="183"/>
      <c r="F2" s="183"/>
      <c r="G2" s="183"/>
      <c r="H2" s="183"/>
      <c r="I2" s="183"/>
      <c r="J2" s="183"/>
      <c r="K2" s="183"/>
      <c r="L2" s="183"/>
      <c r="M2" s="183"/>
      <c r="N2" s="183"/>
      <c r="O2" s="183"/>
      <c r="P2" s="183"/>
      <c r="Q2" s="184"/>
    </row>
    <row r="3" spans="2:18">
      <c r="B3" s="185" t="str">
        <f>Texttabelle!E6</f>
        <v>Nom, prénom :</v>
      </c>
      <c r="C3" s="186"/>
      <c r="D3" s="570"/>
      <c r="E3" s="571"/>
      <c r="F3" s="571"/>
      <c r="G3" s="572"/>
      <c r="H3" s="187"/>
      <c r="I3" s="187"/>
      <c r="J3" s="188" t="str">
        <f>Texttabelle!E22</f>
        <v>Heures d'ouverture:</v>
      </c>
      <c r="K3" s="186"/>
      <c r="L3" s="187"/>
      <c r="M3" s="189" t="str">
        <f>Texttabelle!E23</f>
        <v>de</v>
      </c>
      <c r="N3" s="284">
        <v>0.29166666666666669</v>
      </c>
      <c r="O3" s="189" t="str">
        <f>Texttabelle!E24</f>
        <v>à</v>
      </c>
      <c r="P3" s="284">
        <v>0.77083333333333337</v>
      </c>
      <c r="Q3" s="190"/>
    </row>
    <row r="4" spans="2:18">
      <c r="B4" s="191"/>
      <c r="C4" s="187"/>
      <c r="D4" s="187"/>
      <c r="E4" s="187"/>
      <c r="F4" s="187"/>
      <c r="G4" s="187"/>
      <c r="H4" s="187"/>
      <c r="I4" s="187"/>
      <c r="J4" s="188"/>
      <c r="K4" s="192" t="s">
        <v>0</v>
      </c>
      <c r="L4" s="192" t="s">
        <v>0</v>
      </c>
      <c r="M4" s="187"/>
      <c r="N4" s="187"/>
      <c r="O4" s="187"/>
      <c r="P4" s="187"/>
      <c r="Q4" s="190"/>
    </row>
    <row r="5" spans="2:18">
      <c r="B5" s="185" t="str">
        <f>Texttabelle!E31</f>
        <v>Catégorie personnel :</v>
      </c>
      <c r="C5" s="187"/>
      <c r="D5" s="283"/>
      <c r="E5" s="187"/>
      <c r="F5" s="187"/>
      <c r="G5" s="188" t="s">
        <v>275</v>
      </c>
      <c r="H5" s="189">
        <f>T_01!I51</f>
        <v>8</v>
      </c>
      <c r="I5" s="187"/>
      <c r="J5" s="188"/>
      <c r="K5" s="192"/>
      <c r="L5" s="192"/>
      <c r="M5" s="187"/>
      <c r="N5" s="187"/>
      <c r="O5" s="187"/>
      <c r="P5" s="187"/>
      <c r="Q5" s="190"/>
    </row>
    <row r="6" spans="2:18">
      <c r="B6" s="185"/>
      <c r="C6" s="187"/>
      <c r="D6" s="297"/>
      <c r="E6" s="187"/>
      <c r="F6" s="187"/>
      <c r="G6" s="187"/>
      <c r="H6" s="187"/>
      <c r="I6" s="187"/>
      <c r="J6" s="188"/>
      <c r="K6" s="192"/>
      <c r="L6" s="192"/>
      <c r="M6" s="187"/>
      <c r="N6" s="187"/>
      <c r="O6" s="187"/>
      <c r="P6" s="187"/>
      <c r="Q6" s="190"/>
    </row>
    <row r="7" spans="2:18">
      <c r="B7" s="185" t="str">
        <f>Texttabelle!E84</f>
        <v>Taux d'activité en moyenne de l'année</v>
      </c>
      <c r="C7" s="187"/>
      <c r="D7" s="300">
        <f>Januar_janvier!F5</f>
        <v>0</v>
      </c>
      <c r="E7" s="300">
        <f>Februar_février!F5</f>
        <v>0</v>
      </c>
      <c r="F7" s="300">
        <f>März_mars!F5</f>
        <v>0</v>
      </c>
      <c r="G7" s="300">
        <f>April_avril!F5</f>
        <v>0</v>
      </c>
      <c r="H7" s="300">
        <f>Mai_mai!F5</f>
        <v>0</v>
      </c>
      <c r="I7" s="300">
        <f>Juni_juin!F5</f>
        <v>0</v>
      </c>
      <c r="J7" s="300">
        <f>Juli_juillet!F5</f>
        <v>0</v>
      </c>
      <c r="K7" s="300">
        <f>August_août!F5</f>
        <v>0</v>
      </c>
      <c r="L7" s="300">
        <f>September_septembre!F5</f>
        <v>0</v>
      </c>
      <c r="M7" s="300">
        <f>Oktober_octobre!F5</f>
        <v>0</v>
      </c>
      <c r="N7" s="300">
        <f>November_novembre!F5</f>
        <v>0</v>
      </c>
      <c r="O7" s="300">
        <f>Dezember_décembre!F5</f>
        <v>0</v>
      </c>
      <c r="P7" s="301">
        <f>((D7+E7+F7+G7+H7+I7+J7+K7+L7+M7+N7+O7)/12)</f>
        <v>0</v>
      </c>
      <c r="Q7" s="190"/>
      <c r="R7" s="298">
        <f>COUNT(D7:O7)</f>
        <v>12</v>
      </c>
    </row>
    <row r="8" spans="2:18" ht="7.5" customHeight="1">
      <c r="B8" s="185"/>
      <c r="C8" s="187"/>
      <c r="D8" s="391"/>
      <c r="E8" s="391"/>
      <c r="F8" s="391"/>
      <c r="G8" s="391"/>
      <c r="H8" s="391"/>
      <c r="I8" s="391"/>
      <c r="J8" s="391"/>
      <c r="K8" s="391"/>
      <c r="L8" s="391"/>
      <c r="M8" s="391"/>
      <c r="N8" s="391"/>
      <c r="O8" s="391"/>
      <c r="P8" s="394"/>
      <c r="Q8" s="190"/>
      <c r="R8" s="298"/>
    </row>
    <row r="9" spans="2:18" ht="12" customHeight="1">
      <c r="B9" s="185" t="str">
        <f>Texttabelle!E20&amp;" "&amp;Texttabelle!E97</f>
        <v xml:space="preserve">Solde de vacances année précédente </v>
      </c>
      <c r="C9" s="187"/>
      <c r="D9" s="437"/>
      <c r="E9" s="200" t="str">
        <f>Texttabelle!E83</f>
        <v xml:space="preserve">en heures </v>
      </c>
      <c r="I9" s="187"/>
      <c r="J9" s="188"/>
      <c r="K9" s="192"/>
      <c r="L9" s="192"/>
      <c r="M9" s="187"/>
      <c r="N9" s="187"/>
      <c r="O9" s="187"/>
      <c r="P9" s="187"/>
      <c r="Q9" s="190"/>
    </row>
    <row r="10" spans="2:18" ht="6" customHeight="1">
      <c r="B10" s="191"/>
      <c r="C10" s="187"/>
      <c r="D10" s="189"/>
      <c r="E10" s="187"/>
      <c r="F10" s="188"/>
      <c r="G10" s="187"/>
      <c r="I10" s="187"/>
      <c r="J10" s="188"/>
      <c r="K10" s="192"/>
      <c r="L10" s="192"/>
      <c r="M10" s="187"/>
      <c r="N10" s="187"/>
      <c r="O10" s="187"/>
      <c r="P10" s="187"/>
      <c r="Q10" s="190"/>
    </row>
    <row r="11" spans="2:18">
      <c r="B11" s="185" t="str">
        <f>Texttabelle!E20&amp;" 1.1."&amp;T_01!L60</f>
        <v>Solde de vacances 1.1.2019</v>
      </c>
      <c r="C11" s="186"/>
      <c r="D11" s="291"/>
      <c r="E11" s="188" t="str">
        <f>Texttabelle!E21</f>
        <v>en jours</v>
      </c>
      <c r="F11" s="186"/>
      <c r="I11" s="186"/>
      <c r="K11" s="186"/>
      <c r="L11" s="186"/>
      <c r="M11" s="188" t="str">
        <f>Texttabelle!E25</f>
        <v xml:space="preserve">Pause de midi </v>
      </c>
      <c r="O11" s="283">
        <v>30</v>
      </c>
      <c r="P11" s="186" t="str">
        <f>Texttabelle!E44</f>
        <v>min</v>
      </c>
      <c r="Q11" s="190"/>
    </row>
    <row r="12" spans="2:18" ht="7.5" customHeight="1">
      <c r="B12" s="185"/>
      <c r="C12" s="186"/>
      <c r="D12" s="392"/>
      <c r="E12" s="392"/>
      <c r="F12" s="393"/>
      <c r="I12" s="186"/>
      <c r="K12" s="186"/>
      <c r="L12" s="186"/>
      <c r="M12" s="194" t="str">
        <f>Texttabelle!E26</f>
        <v>au minimum</v>
      </c>
      <c r="O12" s="392"/>
      <c r="P12" s="186"/>
      <c r="Q12" s="190"/>
    </row>
    <row r="13" spans="2:18">
      <c r="B13" s="185" t="str">
        <f>Texttabelle!E82</f>
        <v>Solde de vacances selon TA</v>
      </c>
      <c r="D13" s="299"/>
      <c r="E13" s="200" t="str">
        <f>Texttabelle!E83</f>
        <v xml:space="preserve">en heures </v>
      </c>
      <c r="G13" s="181" t="str">
        <f>("("&amp;Texttabelle!E106&amp;")")</f>
        <v>(Droit de vacances )</v>
      </c>
      <c r="I13" s="186"/>
      <c r="K13" s="195"/>
      <c r="L13" s="186"/>
      <c r="N13" s="186"/>
      <c r="O13" s="186"/>
      <c r="P13" s="186"/>
      <c r="Q13" s="190"/>
    </row>
    <row r="14" spans="2:18" ht="3.75" customHeight="1">
      <c r="B14" s="185"/>
      <c r="D14" s="398"/>
      <c r="E14" s="200"/>
      <c r="G14" s="397"/>
      <c r="I14" s="186"/>
      <c r="K14" s="195"/>
      <c r="L14" s="186"/>
      <c r="M14" s="194"/>
      <c r="N14" s="186"/>
      <c r="O14" s="186"/>
      <c r="P14" s="186"/>
      <c r="Q14" s="190"/>
    </row>
    <row r="15" spans="2:18">
      <c r="B15" s="185"/>
      <c r="C15" s="574" t="str">
        <f>Texttabelle!E99</f>
        <v>Le solde de vacances pour l'année actuelle se base sur le taux d'activité en moyenne de l'année plus les heures restantes de l'année précédente</v>
      </c>
      <c r="D15" s="574"/>
      <c r="E15" s="574"/>
      <c r="F15" s="574"/>
      <c r="G15" s="574"/>
      <c r="H15" s="574"/>
      <c r="I15" s="574"/>
      <c r="J15" s="574"/>
      <c r="K15" s="574"/>
      <c r="L15" s="574"/>
      <c r="M15" s="574"/>
      <c r="N15" s="574"/>
      <c r="O15" s="574"/>
      <c r="P15" s="574"/>
      <c r="Q15" s="190"/>
    </row>
    <row r="16" spans="2:18">
      <c r="B16" s="185" t="str">
        <f>Texttabelle!E27&amp;" "&amp;Texttabelle!E93</f>
        <v xml:space="preserve">Travail supplémentaire année précedente </v>
      </c>
      <c r="C16" s="186"/>
      <c r="D16" s="566"/>
      <c r="E16" s="188" t="str">
        <f>Texttabelle!E83</f>
        <v xml:space="preserve">en heures </v>
      </c>
      <c r="F16" s="186"/>
      <c r="G16" s="186"/>
      <c r="H16" s="186"/>
      <c r="I16" s="186"/>
      <c r="J16" s="186"/>
      <c r="K16" s="196"/>
      <c r="L16" s="186"/>
      <c r="M16" s="186"/>
      <c r="N16" s="186"/>
      <c r="O16" s="186"/>
      <c r="P16" s="186"/>
      <c r="Q16" s="190"/>
    </row>
    <row r="17" spans="2:21" s="186" customFormat="1" ht="6.75" customHeight="1" thickBot="1">
      <c r="B17" s="310"/>
      <c r="C17" s="311"/>
      <c r="D17" s="311"/>
      <c r="E17" s="312"/>
      <c r="F17" s="311"/>
      <c r="G17" s="311"/>
      <c r="H17" s="311"/>
      <c r="I17" s="311"/>
      <c r="J17" s="311"/>
      <c r="K17" s="311"/>
      <c r="L17" s="311"/>
      <c r="M17" s="311"/>
      <c r="N17" s="311"/>
      <c r="O17" s="311"/>
      <c r="P17" s="311"/>
      <c r="Q17" s="314"/>
      <c r="T17" s="313"/>
    </row>
    <row r="18" spans="2:21" s="186" customFormat="1" ht="6.75" customHeight="1" thickBot="1">
      <c r="E18" s="188"/>
      <c r="T18" s="313"/>
    </row>
    <row r="19" spans="2:21" s="198" customFormat="1">
      <c r="B19" s="315"/>
      <c r="C19" s="316"/>
      <c r="D19" s="317" t="str">
        <f>Texttabelle!$E8</f>
        <v>janvier</v>
      </c>
      <c r="E19" s="317" t="str">
        <f>Texttabelle!$E9</f>
        <v>février</v>
      </c>
      <c r="F19" s="317" t="str">
        <f>Texttabelle!$E10</f>
        <v>mars</v>
      </c>
      <c r="G19" s="317" t="str">
        <f>Texttabelle!$E11</f>
        <v>avril</v>
      </c>
      <c r="H19" s="317" t="str">
        <f>Texttabelle!$E12</f>
        <v>mai</v>
      </c>
      <c r="I19" s="317" t="str">
        <f>Texttabelle!$E13</f>
        <v>juin</v>
      </c>
      <c r="J19" s="317" t="str">
        <f>Texttabelle!$E14</f>
        <v>juillet</v>
      </c>
      <c r="K19" s="317" t="str">
        <f>Texttabelle!$E15</f>
        <v>août</v>
      </c>
      <c r="L19" s="317" t="str">
        <f>Texttabelle!$E16</f>
        <v>sept.</v>
      </c>
      <c r="M19" s="317" t="str">
        <f>Texttabelle!$E17</f>
        <v>oct.</v>
      </c>
      <c r="N19" s="317" t="str">
        <f>Texttabelle!$E18</f>
        <v>nov.</v>
      </c>
      <c r="O19" s="317" t="str">
        <f>Texttabelle!$E19</f>
        <v>déc.</v>
      </c>
      <c r="P19" s="317" t="s">
        <v>5</v>
      </c>
      <c r="Q19" s="318"/>
      <c r="T19" s="199"/>
    </row>
    <row r="20" spans="2:21" s="198" customFormat="1" ht="7.5" customHeight="1">
      <c r="B20" s="185"/>
      <c r="C20" s="186"/>
      <c r="D20" s="193"/>
      <c r="E20" s="188"/>
      <c r="F20" s="186"/>
      <c r="G20" s="186"/>
      <c r="H20" s="186"/>
      <c r="I20" s="186"/>
      <c r="J20" s="186"/>
      <c r="K20" s="186"/>
      <c r="L20" s="186"/>
      <c r="M20" s="186"/>
      <c r="N20" s="186"/>
      <c r="O20" s="186"/>
      <c r="P20" s="186"/>
      <c r="Q20" s="197"/>
      <c r="T20" s="199"/>
    </row>
    <row r="21" spans="2:21" s="198" customFormat="1">
      <c r="B21" s="185"/>
      <c r="C21" s="188" t="str">
        <f>Texttabelle!E29</f>
        <v>Temps de travail dû 100%</v>
      </c>
      <c r="D21" s="306">
        <f>T_01!J49</f>
        <v>7.333333333333333</v>
      </c>
      <c r="E21" s="306">
        <f>T_01!AA49</f>
        <v>6.666666666666667</v>
      </c>
      <c r="F21" s="306">
        <f>T_01!AR49</f>
        <v>7</v>
      </c>
      <c r="G21" s="306">
        <f>T_01!BI49</f>
        <v>6.666666666666667</v>
      </c>
      <c r="H21" s="306">
        <f>T_01!BZ49</f>
        <v>7</v>
      </c>
      <c r="I21" s="306">
        <f>T_01!CQ49</f>
        <v>6.333333333333333</v>
      </c>
      <c r="J21" s="306">
        <f>T_01!DH49</f>
        <v>7.666666666666667</v>
      </c>
      <c r="K21" s="306">
        <f>T_01!DY49</f>
        <v>7</v>
      </c>
      <c r="L21" s="306">
        <f>T_01!EP49</f>
        <v>7</v>
      </c>
      <c r="M21" s="306">
        <f>T_01!FG49</f>
        <v>7.666666666666667</v>
      </c>
      <c r="N21" s="306">
        <f>T_01!FX49</f>
        <v>7</v>
      </c>
      <c r="O21" s="306">
        <f>T_01!GO49</f>
        <v>6.666666666666667</v>
      </c>
      <c r="P21" s="308">
        <f>SUM(D21:O21)</f>
        <v>84.000000000000014</v>
      </c>
      <c r="Q21" s="197"/>
    </row>
    <row r="22" spans="2:21" s="198" customFormat="1">
      <c r="B22" s="185" t="str">
        <f>Texttabelle!E30</f>
        <v>Temps trav. dû sel. taux act.</v>
      </c>
      <c r="C22" s="186"/>
      <c r="D22" s="389">
        <f>SUM(Januar_janvier!$O$5)</f>
        <v>0</v>
      </c>
      <c r="E22" s="389">
        <f>SUM(Februar_février!O5)</f>
        <v>0</v>
      </c>
      <c r="F22" s="389">
        <f>SUM(März_mars!O5)</f>
        <v>0</v>
      </c>
      <c r="G22" s="389">
        <f>SUM(April_avril!O5)</f>
        <v>0</v>
      </c>
      <c r="H22" s="389">
        <f>SUM(Mai_mai!O5)</f>
        <v>0</v>
      </c>
      <c r="I22" s="389">
        <f>SUM(Juni_juin!O5)</f>
        <v>0</v>
      </c>
      <c r="J22" s="389">
        <f>SUM(Juli_juillet!O5)</f>
        <v>0</v>
      </c>
      <c r="K22" s="389">
        <f>SUM(August_août!O5)</f>
        <v>0</v>
      </c>
      <c r="L22" s="389">
        <f>SUM(September_septembre!O5)</f>
        <v>0</v>
      </c>
      <c r="M22" s="389">
        <f>SUM(Oktober_octobre!O5)</f>
        <v>0</v>
      </c>
      <c r="N22" s="389">
        <f>SUM(November_novembre!O5)</f>
        <v>0</v>
      </c>
      <c r="O22" s="389">
        <f>SUM(Dezember_décembre!O5)</f>
        <v>0</v>
      </c>
      <c r="P22" s="307">
        <f>SUM(D22:O22)</f>
        <v>0</v>
      </c>
      <c r="Q22" s="197"/>
    </row>
    <row r="23" spans="2:21">
      <c r="B23" s="185" t="str">
        <f>Texttabelle!E34</f>
        <v>Temps de travail eff.</v>
      </c>
      <c r="C23" s="187"/>
      <c r="D23" s="322">
        <f>Januar_janvier!L47</f>
        <v>0</v>
      </c>
      <c r="E23" s="322">
        <f>Februar_février!L47</f>
        <v>0</v>
      </c>
      <c r="F23" s="322">
        <f>März_mars!L47</f>
        <v>0</v>
      </c>
      <c r="G23" s="322">
        <f>April_avril!L47</f>
        <v>0</v>
      </c>
      <c r="H23" s="322">
        <f>Mai_mai!L47</f>
        <v>0</v>
      </c>
      <c r="I23" s="322">
        <f>Juni_juin!L47</f>
        <v>0</v>
      </c>
      <c r="J23" s="322">
        <f>Juli_juillet!L47</f>
        <v>0</v>
      </c>
      <c r="K23" s="322">
        <f>August_août!L47</f>
        <v>0</v>
      </c>
      <c r="L23" s="322">
        <f>September_septembre!L47</f>
        <v>0</v>
      </c>
      <c r="M23" s="322">
        <f>Oktober_octobre!L47</f>
        <v>0</v>
      </c>
      <c r="N23" s="322">
        <f>November_novembre!L47</f>
        <v>0</v>
      </c>
      <c r="O23" s="322">
        <f>Dezember_décembre!L47</f>
        <v>0</v>
      </c>
      <c r="P23" s="307">
        <f>SUM(D23:O23)</f>
        <v>0</v>
      </c>
      <c r="Q23" s="190"/>
    </row>
    <row r="24" spans="2:21">
      <c r="B24" s="191"/>
      <c r="C24" s="188" t="str">
        <f>Texttabelle!E87</f>
        <v xml:space="preserve">Temps de travail cumulé </v>
      </c>
      <c r="D24" s="322">
        <f>D23</f>
        <v>0</v>
      </c>
      <c r="E24" s="322">
        <f>D23+E23</f>
        <v>0</v>
      </c>
      <c r="F24" s="322">
        <f t="shared" ref="F24:O24" si="0">E24+F23</f>
        <v>0</v>
      </c>
      <c r="G24" s="322">
        <f t="shared" si="0"/>
        <v>0</v>
      </c>
      <c r="H24" s="322">
        <f t="shared" si="0"/>
        <v>0</v>
      </c>
      <c r="I24" s="322">
        <f t="shared" si="0"/>
        <v>0</v>
      </c>
      <c r="J24" s="322">
        <f t="shared" si="0"/>
        <v>0</v>
      </c>
      <c r="K24" s="322">
        <f t="shared" si="0"/>
        <v>0</v>
      </c>
      <c r="L24" s="322">
        <f t="shared" si="0"/>
        <v>0</v>
      </c>
      <c r="M24" s="322">
        <f t="shared" si="0"/>
        <v>0</v>
      </c>
      <c r="N24" s="322">
        <f t="shared" si="0"/>
        <v>0</v>
      </c>
      <c r="O24" s="322">
        <f t="shared" si="0"/>
        <v>0</v>
      </c>
      <c r="P24" s="327">
        <f>O24</f>
        <v>0</v>
      </c>
      <c r="Q24" s="190"/>
      <c r="U24" s="390"/>
    </row>
    <row r="25" spans="2:21">
      <c r="B25" s="191"/>
      <c r="C25" s="309" t="str">
        <f>Texttabelle!E90</f>
        <v>Différence travail dû min. et travail effectif</v>
      </c>
      <c r="D25" s="320">
        <f>D23-D22</f>
        <v>0</v>
      </c>
      <c r="E25" s="320">
        <f t="shared" ref="E25:O25" si="1">E23-E22</f>
        <v>0</v>
      </c>
      <c r="F25" s="320">
        <f t="shared" si="1"/>
        <v>0</v>
      </c>
      <c r="G25" s="320">
        <f t="shared" si="1"/>
        <v>0</v>
      </c>
      <c r="H25" s="320">
        <f t="shared" si="1"/>
        <v>0</v>
      </c>
      <c r="I25" s="320">
        <f>I23-I22</f>
        <v>0</v>
      </c>
      <c r="J25" s="320">
        <f>J23-J22</f>
        <v>0</v>
      </c>
      <c r="K25" s="320">
        <f>K23-K22</f>
        <v>0</v>
      </c>
      <c r="L25" s="320">
        <f t="shared" si="1"/>
        <v>0</v>
      </c>
      <c r="M25" s="320">
        <f t="shared" si="1"/>
        <v>0</v>
      </c>
      <c r="N25" s="320">
        <f t="shared" si="1"/>
        <v>0</v>
      </c>
      <c r="O25" s="320">
        <f t="shared" si="1"/>
        <v>0</v>
      </c>
      <c r="P25" s="327">
        <f>SUM(D25:O25)</f>
        <v>0</v>
      </c>
      <c r="Q25" s="190"/>
    </row>
    <row r="26" spans="2:21" ht="5.25" customHeight="1">
      <c r="B26" s="191"/>
      <c r="C26" s="309"/>
      <c r="D26" s="303"/>
      <c r="E26" s="303"/>
      <c r="F26" s="303"/>
      <c r="G26" s="303"/>
      <c r="H26" s="303"/>
      <c r="I26" s="303"/>
      <c r="J26" s="303"/>
      <c r="K26" s="303"/>
      <c r="L26" s="303"/>
      <c r="M26" s="303"/>
      <c r="N26" s="303"/>
      <c r="O26" s="303"/>
      <c r="P26" s="319"/>
      <c r="Q26" s="190"/>
    </row>
    <row r="27" spans="2:21" ht="6" customHeight="1" thickBot="1">
      <c r="B27" s="202"/>
      <c r="C27" s="203"/>
      <c r="D27" s="203"/>
      <c r="E27" s="203"/>
      <c r="F27" s="203"/>
      <c r="G27" s="203"/>
      <c r="H27" s="203"/>
      <c r="I27" s="203"/>
      <c r="J27" s="203"/>
      <c r="K27" s="203"/>
      <c r="L27" s="203"/>
      <c r="M27" s="203"/>
      <c r="N27" s="203"/>
      <c r="O27" s="203"/>
      <c r="P27" s="203"/>
      <c r="Q27" s="206"/>
    </row>
    <row r="28" spans="2:21" s="187" customFormat="1" ht="6" customHeight="1" thickBot="1">
      <c r="B28" s="187" t="s">
        <v>0</v>
      </c>
      <c r="C28" s="187" t="s">
        <v>0</v>
      </c>
      <c r="D28" s="201"/>
      <c r="E28" s="201"/>
      <c r="F28" s="201"/>
      <c r="G28" s="201"/>
      <c r="H28" s="201"/>
      <c r="I28" s="201"/>
      <c r="J28" s="201"/>
      <c r="K28" s="201"/>
      <c r="L28" s="201"/>
      <c r="M28" s="201"/>
      <c r="N28" s="201"/>
      <c r="O28" s="201"/>
      <c r="P28" s="201"/>
      <c r="S28" s="323"/>
    </row>
    <row r="29" spans="2:21" s="187" customFormat="1" ht="7.5" customHeight="1">
      <c r="B29" s="182"/>
      <c r="C29" s="183"/>
      <c r="D29" s="321"/>
      <c r="E29" s="321"/>
      <c r="F29" s="321"/>
      <c r="G29" s="321"/>
      <c r="H29" s="321"/>
      <c r="I29" s="321"/>
      <c r="J29" s="321"/>
      <c r="K29" s="321"/>
      <c r="L29" s="321"/>
      <c r="M29" s="321"/>
      <c r="N29" s="321"/>
      <c r="O29" s="321"/>
      <c r="P29" s="321"/>
      <c r="Q29" s="184"/>
      <c r="S29" s="324"/>
    </row>
    <row r="30" spans="2:21" s="187" customFormat="1" ht="11.25" customHeight="1">
      <c r="B30" s="185" t="str">
        <f>Texttabelle!E96</f>
        <v xml:space="preserve">Résume des mois </v>
      </c>
      <c r="D30" s="201"/>
      <c r="E30" s="201"/>
      <c r="F30" s="201"/>
      <c r="G30" s="201"/>
      <c r="H30" s="201"/>
      <c r="I30" s="201"/>
      <c r="J30" s="201"/>
      <c r="K30" s="201"/>
      <c r="L30" s="201"/>
      <c r="M30" s="201"/>
      <c r="N30" s="201"/>
      <c r="O30" s="201"/>
      <c r="P30" s="201"/>
      <c r="Q30" s="190"/>
      <c r="S30" s="324"/>
    </row>
    <row r="31" spans="2:21" s="187" customFormat="1" ht="5.25" customHeight="1">
      <c r="B31" s="185"/>
      <c r="D31" s="201"/>
      <c r="E31" s="201"/>
      <c r="F31" s="201"/>
      <c r="G31" s="201"/>
      <c r="H31" s="201"/>
      <c r="I31" s="201"/>
      <c r="J31" s="201"/>
      <c r="K31" s="201"/>
      <c r="L31" s="201"/>
      <c r="M31" s="201"/>
      <c r="N31" s="201"/>
      <c r="O31" s="201"/>
      <c r="P31" s="201"/>
      <c r="Q31" s="190"/>
      <c r="S31" s="324"/>
    </row>
    <row r="32" spans="2:21">
      <c r="B32" s="191">
        <v>1</v>
      </c>
      <c r="C32" s="187" t="str">
        <f>Texttabelle!E35</f>
        <v>vacances</v>
      </c>
      <c r="D32" s="306">
        <f>SUMIF(Januar_janvier!$N$12:$N$42,1,Januar_janvier!$O$12:$O$42)</f>
        <v>0</v>
      </c>
      <c r="E32" s="306">
        <f>SUMIF(Februar_février!$N$12:$N$39,1,Februar_février!$O$12:$O$39)</f>
        <v>0</v>
      </c>
      <c r="F32" s="306">
        <f>SUMIF(März_mars!$N$12:$N$42,1,März_mars!$O$12:$O$42)</f>
        <v>0</v>
      </c>
      <c r="G32" s="306">
        <f>SUMIF(April_avril!$N$12:$N$41,1,April_avril!$O$12:$O$41)</f>
        <v>0</v>
      </c>
      <c r="H32" s="306">
        <f>SUMIF(Mai_mai!$N$12:$N$42,1,Mai_mai!$O$12:$O$42)</f>
        <v>0</v>
      </c>
      <c r="I32" s="306">
        <f>SUMIF(Juni_juin!$N$12:$N$41,1,Juni_juin!$O$12:$O$41)</f>
        <v>0</v>
      </c>
      <c r="J32" s="306">
        <f>SUMIF(Juli_juillet!$N$12:$N$42,1,Juli_juillet!$O$12:$O$42)</f>
        <v>0</v>
      </c>
      <c r="K32" s="306">
        <f>SUMIF(August_août!$N$12:$N$42,1,August_août!$O$12:$O$42)</f>
        <v>0</v>
      </c>
      <c r="L32" s="306">
        <f>SUMIF(September_septembre!$N$12:$N$41,1,September_septembre!$O$12:$O$41)</f>
        <v>0</v>
      </c>
      <c r="M32" s="306">
        <f>SUMIF(Oktober_octobre!$N$12:$N$42,1,Oktober_octobre!$O$12:$O$42)</f>
        <v>0</v>
      </c>
      <c r="N32" s="306">
        <f>SUMIF(November_novembre!$N$12:$N$41,1,November_novembre!$O$12:$O$41)</f>
        <v>0</v>
      </c>
      <c r="O32" s="306">
        <f>SUMIF(Dezember_décembre!$N$12:$N$42,1,Dezember_décembre!$O$12:$O$42)</f>
        <v>0</v>
      </c>
      <c r="P32" s="307">
        <f>SUM(D32:O32)</f>
        <v>0</v>
      </c>
      <c r="Q32" s="190"/>
      <c r="S32" s="325"/>
    </row>
    <row r="33" spans="2:19">
      <c r="B33" s="191">
        <v>2</v>
      </c>
      <c r="C33" s="187" t="str">
        <f>Texttabelle!E36</f>
        <v>maladie</v>
      </c>
      <c r="D33" s="322">
        <f>SUMIF(Januar_janvier!$N$12:$N$42,2,Januar_janvier!$O$12:$O$42)</f>
        <v>0</v>
      </c>
      <c r="E33" s="322">
        <f>SUMIF(Februar_février!$N$12:$N$39,2,Februar_février!$O$12:$O$39)</f>
        <v>0</v>
      </c>
      <c r="F33" s="322">
        <f>SUMIF(März_mars!$N$12:$N$42,2,März_mars!$O$12:$O$42)</f>
        <v>0</v>
      </c>
      <c r="G33" s="322">
        <f>SUMIF(April_avril!$N$12:$N$41,2,April_avril!$O$12:$O$41)</f>
        <v>0</v>
      </c>
      <c r="H33" s="322">
        <f>SUMIF(Mai_mai!$N$12:$N$42,2,Mai_mai!$O$12:$O$42)</f>
        <v>0</v>
      </c>
      <c r="I33" s="322">
        <f>SUMIF(Juni_juin!$N$12:$N$41,2,Juni_juin!$O$12:$O$41)</f>
        <v>0</v>
      </c>
      <c r="J33" s="322">
        <f>SUMIF(Juli_juillet!$N$12:$N$42,2,Juli_juillet!$O$12:$O$42)</f>
        <v>0</v>
      </c>
      <c r="K33" s="322">
        <f>SUMIF(August_août!$N$12:$N$42,2,August_août!$O$12:$O$42)</f>
        <v>0</v>
      </c>
      <c r="L33" s="322">
        <f>SUMIF(September_septembre!$N$12:$N$41,2,September_septembre!$O$12:$O$41)</f>
        <v>0</v>
      </c>
      <c r="M33" s="322">
        <f>SUMIF(Oktober_octobre!$N$12:$N$42,2,Oktober_octobre!$O$12:$O$42)</f>
        <v>0</v>
      </c>
      <c r="N33" s="322">
        <f>SUMIF(November_novembre!$N$12:$N$41,2,November_novembre!$O$12:$O$41)</f>
        <v>0</v>
      </c>
      <c r="O33" s="322">
        <f>SUMIF(Dezember_décembre!$N$12:$N$42,2,Dezember_décembre!$O$12:$O$42)</f>
        <v>0</v>
      </c>
      <c r="P33" s="307">
        <f>SUM(D33:O33)</f>
        <v>0</v>
      </c>
      <c r="Q33" s="190"/>
      <c r="S33" s="325"/>
    </row>
    <row r="34" spans="2:19">
      <c r="B34" s="191">
        <v>3</v>
      </c>
      <c r="C34" s="187" t="str">
        <f>Texttabelle!E37</f>
        <v>accident</v>
      </c>
      <c r="D34" s="322">
        <f>SUMIF(Januar_janvier!$N$12:$N$42,3,Januar_janvier!$O$12:$O$42)</f>
        <v>0</v>
      </c>
      <c r="E34" s="322">
        <f>SUMIF(Februar_février!$N$12:$N$39,3,Februar_février!$O$12:$O$39)</f>
        <v>0</v>
      </c>
      <c r="F34" s="322">
        <f>SUMIF(März_mars!$N$12:$N$42,3,März_mars!$O$12:$O$42)</f>
        <v>0</v>
      </c>
      <c r="G34" s="322">
        <f>SUMIF(April_avril!$N$12:$N$41,3,April_avril!$O$12:$O$41)</f>
        <v>0</v>
      </c>
      <c r="H34" s="322">
        <f>SUMIF(Mai_mai!$N$12:$N$42,3,Mai_mai!$O$12:$O$42)</f>
        <v>0</v>
      </c>
      <c r="I34" s="322">
        <f>SUMIF(Juni_juin!$N$12:$N$41,3,Juni_juin!$O$12:$O$41)</f>
        <v>0</v>
      </c>
      <c r="J34" s="322">
        <f>SUMIF(Juli_juillet!$N$12:$N$42,3,Juli_juillet!$O$12:$O$42)</f>
        <v>0</v>
      </c>
      <c r="K34" s="322">
        <f>SUMIF(August_août!$N$12:$N$42,3,August_août!$O$12:$O$42)</f>
        <v>0</v>
      </c>
      <c r="L34" s="322">
        <f>SUMIF(September_septembre!$N$12:$N$41,3,September_septembre!$O$12:$O$41)</f>
        <v>0</v>
      </c>
      <c r="M34" s="322">
        <f>SUMIF(Oktober_octobre!$N$12:$N$42,3,Oktober_octobre!$O$12:$O$42)</f>
        <v>0</v>
      </c>
      <c r="N34" s="322">
        <f>SUMIF(November_novembre!$N$12:$N$41,3,November_novembre!$O$12:$O$41)</f>
        <v>0</v>
      </c>
      <c r="O34" s="322">
        <f>SUMIF(Dezember_décembre!$N$12:$N$42,3,Dezember_décembre!$O$12:$O$42)</f>
        <v>0</v>
      </c>
      <c r="P34" s="307">
        <f t="shared" ref="P34:P37" si="2">SUM(D34:O34)</f>
        <v>0</v>
      </c>
      <c r="Q34" s="190"/>
      <c r="S34" s="325"/>
    </row>
    <row r="35" spans="2:19">
      <c r="B35" s="191">
        <v>4</v>
      </c>
      <c r="C35" s="187" t="str">
        <f>Texttabelle!E38</f>
        <v>militaire / s. civil / maternité</v>
      </c>
      <c r="D35" s="322">
        <f>SUMIF(Januar_janvier!$N$12:$N$42,4,Januar_janvier!$O$12:$O$42)</f>
        <v>0</v>
      </c>
      <c r="E35" s="322">
        <f>SUMIF(Februar_février!$N$12:$N$39,4,Februar_février!$O$12:$O$39)</f>
        <v>0</v>
      </c>
      <c r="F35" s="322">
        <f>SUMIF(März_mars!$N$12:$N$42,4,März_mars!$O$12:$O$42)</f>
        <v>0</v>
      </c>
      <c r="G35" s="322">
        <f>SUMIF(April_avril!$N$12:$N$41,4,April_avril!$O$12:$O$41)</f>
        <v>0</v>
      </c>
      <c r="H35" s="322">
        <f>SUMIF(Mai_mai!$N$12:$N$42,4,Mai_mai!$O$12:$O$42)</f>
        <v>0</v>
      </c>
      <c r="I35" s="322">
        <f>SUMIF(Juni_juin!$N$12:$N$41,4,Juni_juin!$O$12:$O$41)</f>
        <v>0</v>
      </c>
      <c r="J35" s="322">
        <f>SUMIF(Juli_juillet!$N$12:$N$42,4,Juli_juillet!$O$12:$O$42)</f>
        <v>0</v>
      </c>
      <c r="K35" s="322">
        <f>SUMIF(August_août!$N$12:$N$42,4,August_août!$O$12:$O$42)</f>
        <v>0</v>
      </c>
      <c r="L35" s="322">
        <f>SUMIF(September_septembre!$N$12:$N$41,4,September_septembre!$O$12:$O$41)</f>
        <v>0</v>
      </c>
      <c r="M35" s="322">
        <f>SUMIF(Oktober_octobre!$N$12:$N$42,4,Oktober_octobre!$O$12:$O$42)</f>
        <v>0</v>
      </c>
      <c r="N35" s="322">
        <f>SUMIF(November_novembre!$N$12:$N$41,4,November_novembre!$O$12:$O$41)</f>
        <v>0</v>
      </c>
      <c r="O35" s="322">
        <f>SUMIF(Dezember_décembre!$N$12:$N$42,4,Dezember_décembre!$O$12:$O$42)</f>
        <v>0</v>
      </c>
      <c r="P35" s="307">
        <f t="shared" si="2"/>
        <v>0</v>
      </c>
      <c r="Q35" s="190"/>
      <c r="S35" s="325"/>
    </row>
    <row r="36" spans="2:19">
      <c r="B36" s="191">
        <v>5</v>
      </c>
      <c r="C36" s="187" t="str">
        <f>Texttabelle!E39</f>
        <v>absence payée</v>
      </c>
      <c r="D36" s="322">
        <f>SUMIF(Januar_janvier!$N$12:$N$42,5,Januar_janvier!$O$12:$O$42)</f>
        <v>0</v>
      </c>
      <c r="E36" s="322">
        <f>SUMIF(Februar_février!$N$12:$N$39,5,Februar_février!$O$12:$O$39)</f>
        <v>0</v>
      </c>
      <c r="F36" s="322">
        <f>SUMIF(März_mars!$N$12:$N$42,5,März_mars!$O$12:$O$42)</f>
        <v>0</v>
      </c>
      <c r="G36" s="322">
        <f>SUMIF(April_avril!$N$12:$N$41,5,April_avril!$O$12:$O$41)</f>
        <v>0</v>
      </c>
      <c r="H36" s="322">
        <f>SUMIF(Mai_mai!$N$12:$N$42,5,Mai_mai!$O$12:$O$42)</f>
        <v>0</v>
      </c>
      <c r="I36" s="322">
        <f>SUMIF(Juni_juin!$N$12:$N$41,5,Juni_juin!$O$12:$O$41)</f>
        <v>0</v>
      </c>
      <c r="J36" s="322">
        <f>SUMIF(Juli_juillet!$N$12:$N$42,5,Juli_juillet!$O$12:$O$42)</f>
        <v>0</v>
      </c>
      <c r="K36" s="322">
        <f>SUMIF(August_août!$N$12:$N$42,5,August_août!$O$12:$O$42)</f>
        <v>0</v>
      </c>
      <c r="L36" s="322">
        <f>SUMIF(September_septembre!$N$12:$N$41,5,September_septembre!$O$12:$O$41)</f>
        <v>0</v>
      </c>
      <c r="M36" s="322">
        <f>SUMIF(Oktober_octobre!$N$12:$N$42,5,Oktober_octobre!$O$12:$O$42)</f>
        <v>0</v>
      </c>
      <c r="N36" s="322">
        <f>SUMIF(November_novembre!$N$12:$N$41,5,November_novembre!$O$12:$O$41)</f>
        <v>0</v>
      </c>
      <c r="O36" s="322">
        <f>SUMIF(Dezember_décembre!$N$12:$N$42,5,Dezember_décembre!$O$12:$O$42)</f>
        <v>0</v>
      </c>
      <c r="P36" s="307">
        <f t="shared" si="2"/>
        <v>0</v>
      </c>
      <c r="Q36" s="190"/>
      <c r="S36" s="325"/>
    </row>
    <row r="37" spans="2:19">
      <c r="B37" s="191">
        <v>9</v>
      </c>
      <c r="C37" s="187" t="str">
        <f>Texttabelle!E40</f>
        <v>correction</v>
      </c>
      <c r="D37" s="322">
        <f>SUMIF(Januar_janvier!$N$12:$N$42,9,Januar_janvier!$O$12:$O$42)</f>
        <v>0</v>
      </c>
      <c r="E37" s="322">
        <f>SUMIF(Februar_février!$N$12:$N$39,9,Februar_février!$O$12:$O$39)</f>
        <v>0</v>
      </c>
      <c r="F37" s="322">
        <f>SUMIF(März_mars!$N$12:$N$42,9,März_mars!$O$12:$O$42)</f>
        <v>0</v>
      </c>
      <c r="G37" s="322">
        <f>SUMIF(April_avril!$N$12:$N$41,9,April_avril!$O$12:$O$41)</f>
        <v>0</v>
      </c>
      <c r="H37" s="322">
        <f>SUMIF(Mai_mai!$N$12:$N$42,9,Mai_mai!$O$12:$O$42)</f>
        <v>0</v>
      </c>
      <c r="I37" s="322">
        <f>SUMIF(Juni_juin!$N$12:$N$41,9,Juni_juin!$O$12:$O$41)</f>
        <v>0</v>
      </c>
      <c r="J37" s="322">
        <f>SUMIF(Juli_juillet!$N$12:$N$42,9,Juli_juillet!$O$12:$O$42)</f>
        <v>0</v>
      </c>
      <c r="K37" s="322">
        <f>SUMIF(August_août!$N$12:$N$42,9,August_août!$O$12:$O$42)</f>
        <v>0</v>
      </c>
      <c r="L37" s="322">
        <f>SUMIF(September_septembre!$N$12:$N$41,9,September_septembre!$O$12:$O$41)</f>
        <v>0</v>
      </c>
      <c r="M37" s="322">
        <f>SUMIF(Oktober_octobre!$N$12:$N$42,9,Oktober_octobre!$O$12:$O$42)</f>
        <v>0</v>
      </c>
      <c r="N37" s="322">
        <f>SUMIF(November_novembre!$N$12:$N$41,9,November_novembre!$O$12:$O$41)</f>
        <v>0</v>
      </c>
      <c r="O37" s="322">
        <f>SUMIF(Dezember_décembre!$N$12:$N$42,9,Dezember_décembre!$O$12:$O$42)</f>
        <v>0</v>
      </c>
      <c r="P37" s="307">
        <f t="shared" si="2"/>
        <v>0</v>
      </c>
      <c r="Q37" s="190"/>
      <c r="S37" s="325"/>
    </row>
    <row r="38" spans="2:19">
      <c r="B38" s="564">
        <v>10</v>
      </c>
      <c r="C38" s="565" t="str">
        <f>Texttabelle!E85</f>
        <v xml:space="preserve">Trav. suppl. pris </v>
      </c>
      <c r="D38" s="320">
        <f>Januar_janvier!L50</f>
        <v>0</v>
      </c>
      <c r="E38" s="320">
        <f>Februar_février!L50</f>
        <v>0</v>
      </c>
      <c r="F38" s="320">
        <f>März_mars!L50</f>
        <v>0</v>
      </c>
      <c r="G38" s="320">
        <f>April_avril!L50</f>
        <v>0</v>
      </c>
      <c r="H38" s="320">
        <f>Mai_mai!L50</f>
        <v>0</v>
      </c>
      <c r="I38" s="320">
        <f>Juni_juin!L50</f>
        <v>0</v>
      </c>
      <c r="J38" s="320">
        <f>Juli_juillet!L50</f>
        <v>0</v>
      </c>
      <c r="K38" s="320">
        <f>August_août!L50</f>
        <v>0</v>
      </c>
      <c r="L38" s="320">
        <f>September_septembre!L50</f>
        <v>0</v>
      </c>
      <c r="M38" s="320">
        <f>Oktober_octobre!L50</f>
        <v>0</v>
      </c>
      <c r="N38" s="320">
        <f>November_novembre!L50</f>
        <v>0</v>
      </c>
      <c r="O38" s="320">
        <f>Dezember_décembre!L50</f>
        <v>0</v>
      </c>
      <c r="P38" s="307">
        <f t="shared" ref="P38" si="3">SUM(D38:O38)</f>
        <v>0</v>
      </c>
      <c r="Q38" s="190"/>
      <c r="S38" s="325"/>
    </row>
    <row r="39" spans="2:19" ht="7.5" customHeight="1" thickBot="1">
      <c r="B39" s="202"/>
      <c r="C39" s="203"/>
      <c r="D39" s="204"/>
      <c r="E39" s="203"/>
      <c r="F39" s="204"/>
      <c r="G39" s="203"/>
      <c r="H39" s="205"/>
      <c r="I39" s="204"/>
      <c r="J39" s="205"/>
      <c r="K39" s="203"/>
      <c r="L39" s="203"/>
      <c r="M39" s="203"/>
      <c r="N39" s="203"/>
      <c r="O39" s="203"/>
      <c r="P39" s="305"/>
      <c r="Q39" s="206"/>
      <c r="S39" s="325"/>
    </row>
    <row r="40" spans="2:19" ht="7.5" customHeight="1">
      <c r="D40" s="207"/>
      <c r="F40" s="207"/>
      <c r="H40" s="208"/>
      <c r="I40" s="207"/>
      <c r="J40" s="208"/>
      <c r="S40" s="326"/>
    </row>
    <row r="41" spans="2:19">
      <c r="B41" s="209"/>
      <c r="C41" s="210"/>
      <c r="D41" s="210"/>
      <c r="E41" s="210"/>
      <c r="F41" s="211"/>
      <c r="H41" s="208"/>
      <c r="I41" s="207"/>
      <c r="J41" s="208"/>
      <c r="S41" s="326"/>
    </row>
    <row r="42" spans="2:19" ht="16.5" customHeight="1">
      <c r="B42" s="212"/>
      <c r="C42" s="186" t="str">
        <f>Texttabelle!E43</f>
        <v>Langue sélectionnée:</v>
      </c>
      <c r="D42" s="573" t="s">
        <v>92</v>
      </c>
      <c r="E42" s="573"/>
      <c r="F42" s="213"/>
      <c r="H42" s="208"/>
      <c r="I42" s="207"/>
      <c r="J42" s="208"/>
    </row>
    <row r="43" spans="2:19">
      <c r="B43" s="214"/>
      <c r="C43" s="215"/>
      <c r="D43" s="215"/>
      <c r="E43" s="215"/>
      <c r="F43" s="216"/>
    </row>
    <row r="46" spans="2:19">
      <c r="B46" s="396"/>
    </row>
  </sheetData>
  <sheetProtection password="CDD5" sheet="1" objects="1" scenarios="1"/>
  <mergeCells count="3">
    <mergeCell ref="D3:G3"/>
    <mergeCell ref="D42:E42"/>
    <mergeCell ref="C15:P15"/>
  </mergeCells>
  <phoneticPr fontId="0" type="noConversion"/>
  <dataValidations count="1">
    <dataValidation type="list" allowBlank="1" showInputMessage="1" showErrorMessage="1" sqref="D42:E42">
      <formula1>Sprache</formula1>
    </dataValidation>
  </dataValidations>
  <printOptions horizontalCentered="1" gridLines="1"/>
  <pageMargins left="0.39370078740157483" right="0.39370078740157483" top="0.59055118110236227" bottom="0.59055118110236227" header="0.11811023622047245" footer="0.1181102362204724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T504"/>
  <sheetViews>
    <sheetView showZeros="0" zoomScale="80" zoomScaleNormal="80" workbookViewId="0">
      <selection activeCell="O42" sqref="O42"/>
    </sheetView>
  </sheetViews>
  <sheetFormatPr baseColWidth="10" defaultRowHeight="15" customHeight="1"/>
  <cols>
    <col min="1" max="1" width="1.42578125" style="257" customWidth="1"/>
    <col min="2" max="2" width="12.42578125" style="257" customWidth="1"/>
    <col min="3" max="3" width="4.85546875" style="257" customWidth="1"/>
    <col min="4" max="11" width="7" style="257" customWidth="1"/>
    <col min="12" max="12" width="7.42578125" style="257" customWidth="1"/>
    <col min="13" max="13" width="7.85546875" style="257" customWidth="1"/>
    <col min="14" max="14" width="3.7109375" style="257" customWidth="1"/>
    <col min="15" max="15" width="9.7109375" style="257" customWidth="1"/>
    <col min="16" max="16" width="22.7109375" style="257" customWidth="1"/>
    <col min="17" max="17" width="2.140625" style="403" hidden="1" customWidth="1"/>
    <col min="18" max="18" width="2.140625" style="87" hidden="1" customWidth="1"/>
    <col min="19" max="19" width="15.5703125" style="253" hidden="1" customWidth="1"/>
    <col min="20" max="16384" width="11.42578125" style="257"/>
  </cols>
  <sheetData>
    <row r="1" spans="1:20" s="254" customFormat="1" ht="6" customHeight="1" thickBot="1">
      <c r="A1" s="77"/>
      <c r="B1" s="77"/>
      <c r="C1" s="77"/>
      <c r="D1" s="78"/>
      <c r="E1" s="78"/>
      <c r="F1" s="78"/>
      <c r="G1" s="78"/>
      <c r="H1" s="78"/>
      <c r="I1" s="78"/>
      <c r="J1" s="78"/>
      <c r="K1" s="78"/>
      <c r="L1" s="78"/>
      <c r="M1" s="78"/>
      <c r="N1" s="79"/>
      <c r="O1" s="78"/>
      <c r="P1" s="80"/>
      <c r="Q1" s="87"/>
      <c r="R1" s="87"/>
      <c r="S1" s="250"/>
    </row>
    <row r="2" spans="1:20" s="254" customFormat="1" ht="7.5" customHeight="1">
      <c r="A2" s="77"/>
      <c r="B2" s="164"/>
      <c r="C2" s="165"/>
      <c r="D2" s="166"/>
      <c r="E2" s="166"/>
      <c r="F2" s="166"/>
      <c r="G2" s="166"/>
      <c r="H2" s="166"/>
      <c r="I2" s="166"/>
      <c r="J2" s="166"/>
      <c r="K2" s="166"/>
      <c r="L2" s="166"/>
      <c r="M2" s="166"/>
      <c r="N2" s="167"/>
      <c r="O2" s="166"/>
      <c r="P2" s="168"/>
      <c r="Q2" s="87"/>
      <c r="R2" s="87"/>
      <c r="S2" s="250"/>
    </row>
    <row r="3" spans="1:20" s="255" customFormat="1" ht="15" customHeight="1">
      <c r="A3" s="83"/>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Bilanz_bilan!L19</f>
        <v>sept.</v>
      </c>
      <c r="Q3" s="94"/>
      <c r="R3" s="94"/>
      <c r="S3" s="251"/>
    </row>
    <row r="4" spans="1:20" s="254" customFormat="1" ht="7.5" customHeight="1">
      <c r="A4" s="77"/>
      <c r="B4" s="169"/>
      <c r="C4" s="143"/>
      <c r="D4" s="145"/>
      <c r="E4" s="145"/>
      <c r="F4" s="141"/>
      <c r="G4" s="141"/>
      <c r="H4" s="141"/>
      <c r="I4" s="141"/>
      <c r="J4" s="141"/>
      <c r="K4" s="141"/>
      <c r="L4" s="145"/>
      <c r="M4" s="145"/>
      <c r="N4" s="146"/>
      <c r="O4" s="141"/>
      <c r="P4" s="142"/>
      <c r="Q4" s="87"/>
      <c r="R4" s="87"/>
      <c r="S4" s="250"/>
    </row>
    <row r="5" spans="1:20" s="256" customFormat="1" ht="15" customHeight="1">
      <c r="A5" s="84"/>
      <c r="B5" s="169" t="str">
        <f>Texttabelle!$E$45</f>
        <v>Taux d'activité en% :</v>
      </c>
      <c r="C5" s="143"/>
      <c r="D5" s="144"/>
      <c r="E5" s="143"/>
      <c r="F5" s="217"/>
      <c r="G5" s="140"/>
      <c r="H5" s="140"/>
      <c r="I5" s="140"/>
      <c r="J5" s="141"/>
      <c r="K5" s="141"/>
      <c r="L5" s="145"/>
      <c r="M5" s="172" t="str">
        <f>Texttabelle!$E$49</f>
        <v>Tot. heures</v>
      </c>
      <c r="N5" s="146"/>
      <c r="O5" s="178">
        <f>SUM(Bilanz_bilan!$L$21/100*F5)</f>
        <v>0</v>
      </c>
      <c r="P5" s="142"/>
      <c r="Q5" s="94"/>
      <c r="R5" s="94"/>
      <c r="S5" s="252"/>
    </row>
    <row r="6" spans="1:20" s="256" customFormat="1" ht="7.5" customHeight="1">
      <c r="A6" s="84"/>
      <c r="B6" s="169"/>
      <c r="C6" s="143"/>
      <c r="D6" s="144"/>
      <c r="E6" s="143"/>
      <c r="F6" s="140"/>
      <c r="G6" s="140"/>
      <c r="H6" s="140"/>
      <c r="I6" s="140"/>
      <c r="J6" s="141"/>
      <c r="K6" s="141"/>
      <c r="L6" s="145"/>
      <c r="M6" s="172"/>
      <c r="N6" s="146"/>
      <c r="O6" s="178"/>
      <c r="P6" s="142"/>
      <c r="Q6" s="94"/>
      <c r="R6" s="94"/>
      <c r="S6" s="252"/>
    </row>
    <row r="7" spans="1:20" s="256" customFormat="1" ht="15" customHeight="1">
      <c r="A7" s="84"/>
      <c r="B7" s="169" t="str">
        <f>Texttabelle!$E$31</f>
        <v>Catégorie personnel :</v>
      </c>
      <c r="C7" s="143"/>
      <c r="D7" s="144"/>
      <c r="E7" s="143"/>
      <c r="F7" s="267">
        <f>Bilanz_bilan!$D$5</f>
        <v>0</v>
      </c>
      <c r="G7" s="140"/>
      <c r="H7" s="140"/>
      <c r="I7" s="140"/>
      <c r="J7" s="141"/>
      <c r="K7" s="141"/>
      <c r="L7" s="145"/>
      <c r="M7" s="172"/>
      <c r="N7" s="146"/>
      <c r="O7" s="178"/>
      <c r="P7" s="142"/>
      <c r="Q7" s="94"/>
      <c r="R7" s="94"/>
      <c r="S7" s="252"/>
    </row>
    <row r="8" spans="1:20" s="254" customFormat="1" ht="8.25" customHeight="1">
      <c r="A8" s="77"/>
      <c r="B8" s="173"/>
      <c r="C8" s="174"/>
      <c r="D8" s="163"/>
      <c r="E8" s="163"/>
      <c r="F8" s="163"/>
      <c r="G8" s="163"/>
      <c r="H8" s="163"/>
      <c r="I8" s="163"/>
      <c r="J8" s="163"/>
      <c r="K8" s="163"/>
      <c r="L8" s="163"/>
      <c r="M8" s="163"/>
      <c r="N8" s="175"/>
      <c r="O8" s="163"/>
      <c r="P8" s="176"/>
      <c r="Q8" s="87"/>
      <c r="R8" s="87"/>
      <c r="S8" s="250"/>
    </row>
    <row r="9" spans="1:20" s="254" customFormat="1" ht="7.5" customHeight="1">
      <c r="A9" s="77"/>
      <c r="B9" s="125"/>
      <c r="C9" s="126"/>
      <c r="D9" s="133" t="s">
        <v>0</v>
      </c>
      <c r="E9" s="133" t="s">
        <v>0</v>
      </c>
      <c r="F9" s="133"/>
      <c r="G9" s="133"/>
      <c r="H9" s="133"/>
      <c r="I9" s="133"/>
      <c r="J9" s="127" t="s">
        <v>0</v>
      </c>
      <c r="K9" s="127"/>
      <c r="L9" s="127"/>
      <c r="M9" s="127"/>
      <c r="N9" s="128"/>
      <c r="O9" s="127"/>
      <c r="P9" s="129"/>
      <c r="Q9" s="87"/>
      <c r="R9" s="87"/>
      <c r="S9" s="250"/>
    </row>
    <row r="10" spans="1:20" s="256" customFormat="1" ht="1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95"/>
      <c r="R10" s="95"/>
      <c r="S10" s="464"/>
    </row>
    <row r="11" spans="1:20" s="254" customFormat="1" ht="7.5" customHeight="1">
      <c r="A11" s="77"/>
      <c r="B11" s="125"/>
      <c r="C11" s="126"/>
      <c r="D11" s="127"/>
      <c r="E11" s="127"/>
      <c r="F11" s="127"/>
      <c r="G11" s="127"/>
      <c r="H11" s="127"/>
      <c r="I11" s="127"/>
      <c r="J11" s="127"/>
      <c r="K11" s="127"/>
      <c r="L11" s="127"/>
      <c r="M11" s="127"/>
      <c r="N11" s="128" t="s">
        <v>0</v>
      </c>
      <c r="O11" s="127"/>
      <c r="P11" s="129"/>
      <c r="Q11" s="87"/>
      <c r="R11" s="87"/>
      <c r="S11" s="250"/>
    </row>
    <row r="12" spans="1:20" ht="15.75" customHeight="1">
      <c r="A12" s="82"/>
      <c r="B12" s="147">
        <f>T_01!ER9</f>
        <v>42247</v>
      </c>
      <c r="C12" s="148" t="str">
        <f>T_01!ES9</f>
        <v>Di</v>
      </c>
      <c r="D12" s="353"/>
      <c r="E12" s="354"/>
      <c r="F12" s="353"/>
      <c r="G12" s="354"/>
      <c r="H12" s="372"/>
      <c r="I12" s="364"/>
      <c r="J12" s="356"/>
      <c r="K12" s="364"/>
      <c r="L12" s="356">
        <f>SUM(T_01!EO9)</f>
        <v>0</v>
      </c>
      <c r="M12" s="364">
        <f>IF(T_01!EO9=0,0,SUM(T_01!$EO$9))</f>
        <v>0</v>
      </c>
      <c r="N12" s="357"/>
      <c r="O12" s="355"/>
      <c r="P12" s="358" t="str">
        <f>IF(T_01!EU9="",TRANSPOSE(T_01!EQ9),T_01!EU9)</f>
        <v xml:space="preserve"> </v>
      </c>
      <c r="Q12" s="88" t="str">
        <f>IF(T_01!EU9="","",1)</f>
        <v/>
      </c>
      <c r="R12" s="87">
        <f>IF(B12="","",VLOOKUP(B12,T_01!$ER$9:$EU$39,3,FALSE))</f>
        <v>0</v>
      </c>
      <c r="S12" s="554">
        <f>SUM(L12:L12)</f>
        <v>0</v>
      </c>
    </row>
    <row r="13" spans="1:20" ht="15.75" customHeight="1">
      <c r="A13" s="82"/>
      <c r="B13" s="147">
        <f>T_01!ER10</f>
        <v>42248</v>
      </c>
      <c r="C13" s="148" t="str">
        <f>T_01!ES10</f>
        <v>Lu</v>
      </c>
      <c r="D13" s="421"/>
      <c r="E13" s="422"/>
      <c r="F13" s="421"/>
      <c r="G13" s="422"/>
      <c r="H13" s="9"/>
      <c r="I13" s="422"/>
      <c r="J13" s="9"/>
      <c r="K13" s="422"/>
      <c r="L13" s="368">
        <f>SUM(T_01!EO10)</f>
        <v>0</v>
      </c>
      <c r="M13" s="369">
        <f>IF(T_01!EO10=0,0,SUM(T_01!$EO$9+T_01!EO10))</f>
        <v>0</v>
      </c>
      <c r="N13" s="277"/>
      <c r="O13" s="9"/>
      <c r="P13" s="279" t="str">
        <f>IF(T_01!EU10="",TRANSPOSE(T_01!EQ10),T_01!EU10)</f>
        <v xml:space="preserve"> </v>
      </c>
      <c r="Q13" s="88" t="str">
        <f>IF(T_01!EU10="","",1)</f>
        <v/>
      </c>
      <c r="R13" s="87">
        <f>IF(B13="","",VLOOKUP(B13,T_01!$ER$9:$EU$39,3,FALSE))</f>
        <v>0</v>
      </c>
      <c r="S13" s="399"/>
      <c r="T13" s="439"/>
    </row>
    <row r="14" spans="1:20" ht="15.75" customHeight="1">
      <c r="A14" s="82"/>
      <c r="B14" s="147">
        <f>T_01!ER11</f>
        <v>42249</v>
      </c>
      <c r="C14" s="148" t="str">
        <f>T_01!ES11</f>
        <v>Ma</v>
      </c>
      <c r="D14" s="421"/>
      <c r="E14" s="422"/>
      <c r="F14" s="421"/>
      <c r="G14" s="422"/>
      <c r="H14" s="9"/>
      <c r="I14" s="422"/>
      <c r="J14" s="9"/>
      <c r="K14" s="422"/>
      <c r="L14" s="368">
        <f>SUM(T_01!EO11)</f>
        <v>0</v>
      </c>
      <c r="M14" s="369">
        <f>IF(T_01!EO11=0,0,SUM(T_01!$EO$9+T_01!EO10+T_01!EO11))</f>
        <v>0</v>
      </c>
      <c r="N14" s="277"/>
      <c r="O14" s="9"/>
      <c r="P14" s="279" t="str">
        <f>IF(T_01!EU11="",TRANSPOSE(T_01!EQ11),T_01!EU11)</f>
        <v xml:space="preserve"> </v>
      </c>
      <c r="Q14" s="88" t="str">
        <f>IF(T_01!EU11="","",1)</f>
        <v/>
      </c>
      <c r="R14" s="87">
        <f>IF(B14="","",VLOOKUP(B14,T_01!$ER$9:$EU$39,3,FALSE))</f>
        <v>0</v>
      </c>
      <c r="S14" s="400"/>
    </row>
    <row r="15" spans="1:20" ht="15.75" customHeight="1">
      <c r="A15" s="82"/>
      <c r="B15" s="147">
        <f>T_01!ER12</f>
        <v>42250</v>
      </c>
      <c r="C15" s="148" t="str">
        <f>T_01!ES12</f>
        <v>Me</v>
      </c>
      <c r="D15" s="421"/>
      <c r="E15" s="422"/>
      <c r="F15" s="421"/>
      <c r="G15" s="422"/>
      <c r="H15" s="335"/>
      <c r="I15" s="337"/>
      <c r="J15" s="336"/>
      <c r="K15" s="337"/>
      <c r="L15" s="368">
        <f>SUM(T_01!EO12)</f>
        <v>0</v>
      </c>
      <c r="M15" s="369">
        <f>IF(T_01!EO12=0,0,SUM(T_01!$EO$9+T_01!EO10+T_01!EO11+T_01!EO12))</f>
        <v>0</v>
      </c>
      <c r="N15" s="277"/>
      <c r="O15" s="9"/>
      <c r="P15" s="279" t="str">
        <f>IF(T_01!EU12="",TRANSPOSE(T_01!EQ12),T_01!EU12)</f>
        <v xml:space="preserve"> </v>
      </c>
      <c r="Q15" s="88" t="str">
        <f>IF(T_01!EU12="","",1)</f>
        <v/>
      </c>
      <c r="R15" s="87">
        <f>IF(B15="","",VLOOKUP(B15,T_01!$ER$9:$EU$39,3,FALSE))</f>
        <v>0</v>
      </c>
      <c r="S15" s="465"/>
    </row>
    <row r="16" spans="1:20" ht="15.75" customHeight="1">
      <c r="A16" s="82"/>
      <c r="B16" s="147">
        <f>T_01!ER13</f>
        <v>42251</v>
      </c>
      <c r="C16" s="148" t="str">
        <f>T_01!ES13</f>
        <v>Je</v>
      </c>
      <c r="D16" s="421"/>
      <c r="E16" s="422"/>
      <c r="F16" s="421"/>
      <c r="G16" s="422"/>
      <c r="H16" s="335"/>
      <c r="I16" s="337"/>
      <c r="J16" s="336"/>
      <c r="K16" s="337"/>
      <c r="L16" s="368">
        <f>SUM(T_01!EO13)</f>
        <v>0</v>
      </c>
      <c r="M16" s="369">
        <f>IF(T_01!EO13=0,0,SUM(T_01!$EO$9+T_01!EO10+T_01!EO11+T_01!EO12+T_01!EO13))</f>
        <v>0</v>
      </c>
      <c r="N16" s="277"/>
      <c r="O16" s="9"/>
      <c r="P16" s="279" t="str">
        <f>IF(T_01!EU13="",TRANSPOSE(T_01!EQ13),T_01!EU13)</f>
        <v xml:space="preserve"> </v>
      </c>
      <c r="Q16" s="88" t="str">
        <f>IF(T_01!EU13="","",1)</f>
        <v/>
      </c>
      <c r="R16" s="87">
        <f>IF(B16="","",VLOOKUP(B16,T_01!$ER$9:$EU$39,3,FALSE))</f>
        <v>0</v>
      </c>
      <c r="S16" s="465"/>
    </row>
    <row r="17" spans="1:20" ht="15.75" customHeight="1">
      <c r="A17" s="82"/>
      <c r="B17" s="147">
        <f>T_01!ER14</f>
        <v>42252</v>
      </c>
      <c r="C17" s="148" t="str">
        <f>T_01!ES14</f>
        <v>Ve</v>
      </c>
      <c r="D17" s="421"/>
      <c r="E17" s="422"/>
      <c r="F17" s="421"/>
      <c r="G17" s="422"/>
      <c r="H17" s="335"/>
      <c r="I17" s="337"/>
      <c r="J17" s="336"/>
      <c r="K17" s="337"/>
      <c r="L17" s="368">
        <f>SUM(T_01!EO14)</f>
        <v>0</v>
      </c>
      <c r="M17" s="369">
        <f>IF(T_01!EO14=0,0,SUM(T_01!$EO$9+T_01!EO10+T_01!EO11+T_01!EO12+T_01!EO13+T_01!EO14))</f>
        <v>0</v>
      </c>
      <c r="N17" s="277"/>
      <c r="O17" s="9"/>
      <c r="P17" s="279" t="str">
        <f>IF(T_01!EU14="",TRANSPOSE(T_01!EQ14),T_01!EU14)</f>
        <v xml:space="preserve"> </v>
      </c>
      <c r="Q17" s="88" t="str">
        <f>IF(T_01!EU14="","",1)</f>
        <v/>
      </c>
      <c r="R17" s="87">
        <f>IF(B17="","",VLOOKUP(B17,T_01!$ER$9:$EU$39,3,FALSE))</f>
        <v>0</v>
      </c>
      <c r="S17" s="465"/>
    </row>
    <row r="18" spans="1:20" ht="15.75" customHeight="1">
      <c r="A18" s="82"/>
      <c r="B18" s="147">
        <f>T_01!ER15</f>
        <v>42253</v>
      </c>
      <c r="C18" s="148" t="str">
        <f>T_01!ES15</f>
        <v>Sa</v>
      </c>
      <c r="D18" s="338"/>
      <c r="E18" s="339"/>
      <c r="F18" s="338"/>
      <c r="G18" s="339"/>
      <c r="H18" s="550"/>
      <c r="I18" s="342"/>
      <c r="J18" s="341"/>
      <c r="K18" s="342"/>
      <c r="L18" s="341">
        <f>SUM(T_01!EO15)</f>
        <v>0</v>
      </c>
      <c r="M18" s="342">
        <f>IF(T_01!EO15=0,0,SUM(T_01!$EO$9+T_01!EO10+T_01!EO11+T_01!EO12+T_01!EO13+T_01!EO14+T_01!EO15))</f>
        <v>0</v>
      </c>
      <c r="N18" s="348"/>
      <c r="O18" s="340"/>
      <c r="P18" s="115" t="str">
        <f>IF(T_01!EU15="",TRANSPOSE(T_01!EQ15),T_01!EU15)</f>
        <v xml:space="preserve"> </v>
      </c>
      <c r="Q18" s="88" t="str">
        <f>IF(T_01!EU15="","",1)</f>
        <v/>
      </c>
      <c r="R18" s="87">
        <f>IF(B18="","",VLOOKUP(B18,T_01!$ER$9:$EU$39,3,FALSE))</f>
        <v>0</v>
      </c>
      <c r="S18" s="465"/>
    </row>
    <row r="19" spans="1:20" ht="15.75" customHeight="1">
      <c r="A19" s="82"/>
      <c r="B19" s="147">
        <f>T_01!ER16</f>
        <v>42254</v>
      </c>
      <c r="C19" s="148" t="str">
        <f>T_01!ES16</f>
        <v>Di</v>
      </c>
      <c r="D19" s="338"/>
      <c r="E19" s="339"/>
      <c r="F19" s="338"/>
      <c r="G19" s="339"/>
      <c r="H19" s="550"/>
      <c r="I19" s="342"/>
      <c r="J19" s="341"/>
      <c r="K19" s="342"/>
      <c r="L19" s="341">
        <f>SUM(T_01!EO16)</f>
        <v>0</v>
      </c>
      <c r="M19" s="342">
        <f>IF(T_01!EO16=0,0,SUM(T_01!$EO$9+T_01!EO10+T_01!EO11+T_01!EO12+T_01!EO13+T_01!EO14+T_01!EO15+T_01!EO16))</f>
        <v>0</v>
      </c>
      <c r="N19" s="348"/>
      <c r="O19" s="340"/>
      <c r="P19" s="115" t="str">
        <f>IF(T_01!EU16="",TRANSPOSE(T_01!EQ16),T_01!EU16)</f>
        <v xml:space="preserve"> </v>
      </c>
      <c r="Q19" s="88" t="str">
        <f>IF(T_01!EU16="","",1)</f>
        <v/>
      </c>
      <c r="R19" s="87">
        <f>IF(B19="","",VLOOKUP(B19,T_01!$ER$9:$EU$39,3,FALSE))</f>
        <v>0</v>
      </c>
      <c r="S19" s="554">
        <f>SUM(L13:L19)</f>
        <v>0</v>
      </c>
    </row>
    <row r="20" spans="1:20" ht="15.75" customHeight="1">
      <c r="A20" s="82"/>
      <c r="B20" s="147">
        <f>T_01!ER17</f>
        <v>42255</v>
      </c>
      <c r="C20" s="148" t="str">
        <f>T_01!ES17</f>
        <v>Lu</v>
      </c>
      <c r="D20" s="421"/>
      <c r="E20" s="422"/>
      <c r="F20" s="421"/>
      <c r="G20" s="422"/>
      <c r="H20" s="9"/>
      <c r="I20" s="422"/>
      <c r="J20" s="9"/>
      <c r="K20" s="422"/>
      <c r="L20" s="368">
        <f>SUM(T_01!EO17)</f>
        <v>0</v>
      </c>
      <c r="M20" s="369">
        <f>IF(T_01!EO17=0,0,SUM(T_01!$EO$9+T_01!EO10+T_01!EO11+T_01!EO12+T_01!EO13+T_01!EO14+T_01!EO15+T_01!EO16+T_01!EO17))</f>
        <v>0</v>
      </c>
      <c r="N20" s="277"/>
      <c r="O20" s="9"/>
      <c r="P20" s="279" t="str">
        <f>IF(T_01!EU17="",TRANSPOSE(T_01!EQ17),T_01!EU17)</f>
        <v xml:space="preserve"> </v>
      </c>
      <c r="Q20" s="88" t="str">
        <f>IF(T_01!EU17="","",1)</f>
        <v/>
      </c>
      <c r="R20" s="87">
        <f>IF(B20="","",VLOOKUP(B20,T_01!$ER$9:$EU$39,3,FALSE))</f>
        <v>0</v>
      </c>
      <c r="S20" s="399"/>
      <c r="T20" s="439"/>
    </row>
    <row r="21" spans="1:20" ht="15.75" customHeight="1">
      <c r="A21" s="82"/>
      <c r="B21" s="147">
        <f>T_01!ER18</f>
        <v>42256</v>
      </c>
      <c r="C21" s="148" t="str">
        <f>T_01!ES18</f>
        <v>Ma</v>
      </c>
      <c r="D21" s="421"/>
      <c r="E21" s="422"/>
      <c r="F21" s="421"/>
      <c r="G21" s="422"/>
      <c r="H21" s="9"/>
      <c r="I21" s="422"/>
      <c r="J21" s="9"/>
      <c r="K21" s="422"/>
      <c r="L21" s="368">
        <f>SUM(T_01!EO18)</f>
        <v>0</v>
      </c>
      <c r="M21" s="369">
        <f>IF(T_01!EO18=0,0,SUM(T_01!$EO$9+T_01!EO10+T_01!EO11+T_01!EO12+T_01!EO13+T_01!EO14+T_01!EO15+T_01!EO16+T_01!EO17+T_01!EO18))</f>
        <v>0</v>
      </c>
      <c r="N21" s="277"/>
      <c r="O21" s="9"/>
      <c r="P21" s="279" t="str">
        <f>IF(T_01!EU18="",TRANSPOSE(T_01!EQ18),T_01!EU18)</f>
        <v xml:space="preserve"> </v>
      </c>
      <c r="Q21" s="88" t="str">
        <f>IF(T_01!EU18="","",1)</f>
        <v/>
      </c>
      <c r="R21" s="87">
        <f>IF(B21="","",VLOOKUP(B21,T_01!$ER$9:$EU$39,3,FALSE))</f>
        <v>0</v>
      </c>
      <c r="S21" s="400"/>
    </row>
    <row r="22" spans="1:20" ht="15.75" customHeight="1">
      <c r="A22" s="82"/>
      <c r="B22" s="147">
        <f>T_01!ER19</f>
        <v>42257</v>
      </c>
      <c r="C22" s="148" t="str">
        <f>T_01!ES19</f>
        <v>Me</v>
      </c>
      <c r="D22" s="421"/>
      <c r="E22" s="422"/>
      <c r="F22" s="421"/>
      <c r="G22" s="422"/>
      <c r="H22" s="335"/>
      <c r="I22" s="337"/>
      <c r="J22" s="336"/>
      <c r="K22" s="337"/>
      <c r="L22" s="368">
        <f>SUM(T_01!EO19)</f>
        <v>0</v>
      </c>
      <c r="M22" s="369">
        <f>IF(T_01!EO19=0,0,SUM(T_01!$EO$9+T_01!EO10+T_01!EO11+T_01!EO12+T_01!EO13+T_01!EO14+T_01!EO15+T_01!EO16+T_01!EO17+T_01!EO18+T_01!EO19))</f>
        <v>0</v>
      </c>
      <c r="N22" s="277"/>
      <c r="O22" s="9"/>
      <c r="P22" s="279" t="str">
        <f>IF(T_01!EU19="",TRANSPOSE(T_01!EQ19),T_01!EU19)</f>
        <v xml:space="preserve"> </v>
      </c>
      <c r="Q22" s="88" t="str">
        <f>IF(T_01!EU19="","",1)</f>
        <v/>
      </c>
      <c r="R22" s="87">
        <f>IF(B22="","",VLOOKUP(B22,T_01!$ER$9:$EU$39,3,FALSE))</f>
        <v>0</v>
      </c>
      <c r="S22" s="465"/>
    </row>
    <row r="23" spans="1:20" ht="15.75" customHeight="1">
      <c r="A23" s="82"/>
      <c r="B23" s="147">
        <f>T_01!ER20</f>
        <v>42258</v>
      </c>
      <c r="C23" s="148" t="str">
        <f>T_01!ES20</f>
        <v>Je</v>
      </c>
      <c r="D23" s="421"/>
      <c r="E23" s="422"/>
      <c r="F23" s="421"/>
      <c r="G23" s="422"/>
      <c r="H23" s="335"/>
      <c r="I23" s="337"/>
      <c r="J23" s="336"/>
      <c r="K23" s="337"/>
      <c r="L23" s="368">
        <f>SUM(T_01!EO20)</f>
        <v>0</v>
      </c>
      <c r="M23" s="369">
        <f>IF(T_01!EO20=0,0,SUM(T_01!$EO$9+T_01!EO10+T_01!EO11+T_01!EO12+T_01!EO13+T_01!EO14+T_01!EO15+T_01!EO16+T_01!EO17+T_01!EO18+T_01!EO19+T_01!EO20))</f>
        <v>0</v>
      </c>
      <c r="N23" s="277"/>
      <c r="O23" s="9"/>
      <c r="P23" s="279" t="str">
        <f>IF(T_01!EU20="",TRANSPOSE(T_01!EQ20),T_01!EU20)</f>
        <v xml:space="preserve"> </v>
      </c>
      <c r="Q23" s="88" t="str">
        <f>IF(T_01!EU20="","",1)</f>
        <v/>
      </c>
      <c r="R23" s="87">
        <f>IF(B23="","",VLOOKUP(B23,T_01!$ER$9:$EU$39,3,FALSE))</f>
        <v>0</v>
      </c>
      <c r="S23" s="465"/>
    </row>
    <row r="24" spans="1:20" ht="15.75" customHeight="1">
      <c r="A24" s="82"/>
      <c r="B24" s="147">
        <f>T_01!ER21</f>
        <v>42259</v>
      </c>
      <c r="C24" s="148" t="str">
        <f>T_01!ES21</f>
        <v>Ve</v>
      </c>
      <c r="D24" s="421"/>
      <c r="E24" s="422"/>
      <c r="F24" s="421"/>
      <c r="G24" s="422"/>
      <c r="H24" s="335"/>
      <c r="I24" s="337"/>
      <c r="J24" s="336"/>
      <c r="K24" s="337"/>
      <c r="L24" s="368">
        <f>SUM(T_01!EO21)</f>
        <v>0</v>
      </c>
      <c r="M24" s="369">
        <f>IF(T_01!EO21=0,0,SUM(T_01!$EO$9+T_01!EO10+T_01!EO11+T_01!EO12+T_01!EO13+T_01!EO14+T_01!EO15+T_01!EO16+T_01!EO17+T_01!EO18+T_01!EO19+T_01!EO20+T_01!EO21))</f>
        <v>0</v>
      </c>
      <c r="N24" s="277"/>
      <c r="O24" s="9"/>
      <c r="P24" s="279" t="str">
        <f>IF(T_01!EU21="",TRANSPOSE(T_01!EQ21),T_01!EU21)</f>
        <v xml:space="preserve"> </v>
      </c>
      <c r="Q24" s="88" t="str">
        <f>IF(T_01!EU21="","",1)</f>
        <v/>
      </c>
      <c r="R24" s="87">
        <f>IF(B24="","",VLOOKUP(B24,T_01!$ER$9:$EU$39,3,FALSE))</f>
        <v>0</v>
      </c>
      <c r="S24" s="465"/>
    </row>
    <row r="25" spans="1:20" ht="15.75" customHeight="1">
      <c r="A25" s="82"/>
      <c r="B25" s="147">
        <f>T_01!ER22</f>
        <v>42260</v>
      </c>
      <c r="C25" s="148" t="str">
        <f>T_01!ES22</f>
        <v>Sa</v>
      </c>
      <c r="D25" s="338"/>
      <c r="E25" s="339"/>
      <c r="F25" s="338"/>
      <c r="G25" s="339"/>
      <c r="H25" s="550"/>
      <c r="I25" s="342"/>
      <c r="J25" s="341"/>
      <c r="K25" s="342"/>
      <c r="L25" s="341">
        <f>SUM(T_01!EO22)</f>
        <v>0</v>
      </c>
      <c r="M25" s="342">
        <f>IF(T_01!EO22=0,0,SUM(T_01!$EO$9+T_01!EO10+T_01!EO11+T_01!EO12+T_01!EO13+T_01!EO14+T_01!EO15+T_01!EO16+T_01!EO17+T_01!EO18+T_01!EO19+T_01!EO20+T_01!EO21+T_01!EO22))</f>
        <v>0</v>
      </c>
      <c r="N25" s="348"/>
      <c r="O25" s="340"/>
      <c r="P25" s="115" t="str">
        <f>IF(T_01!EU22="",TRANSPOSE(T_01!EQ22),T_01!EU22)</f>
        <v xml:space="preserve"> </v>
      </c>
      <c r="Q25" s="88" t="str">
        <f>IF(T_01!EU22="","",1)</f>
        <v/>
      </c>
      <c r="R25" s="87">
        <f>IF(B25="","",VLOOKUP(B25,T_01!$ER$9:$EU$39,3,FALSE))</f>
        <v>0</v>
      </c>
      <c r="S25" s="465"/>
    </row>
    <row r="26" spans="1:20" ht="15.75" customHeight="1">
      <c r="A26" s="82"/>
      <c r="B26" s="147">
        <f>T_01!ER23</f>
        <v>42261</v>
      </c>
      <c r="C26" s="148" t="str">
        <f>T_01!ES23</f>
        <v>Di</v>
      </c>
      <c r="D26" s="338"/>
      <c r="E26" s="339"/>
      <c r="F26" s="338"/>
      <c r="G26" s="339"/>
      <c r="H26" s="550"/>
      <c r="I26" s="342"/>
      <c r="J26" s="341"/>
      <c r="K26" s="342"/>
      <c r="L26" s="341">
        <f>SUM(T_01!EO23)</f>
        <v>0</v>
      </c>
      <c r="M26" s="342">
        <f>IF(T_01!EO23=0,0,SUM(T_01!$EO$9+T_01!EO10+T_01!EO11+T_01!EO12+T_01!EO13+T_01!EO14+T_01!EO15+T_01!EO16+T_01!EO17+T_01!EO18+T_01!EO19+T_01!EO20+T_01!EO21+T_01!EO22+T_01!EO23))</f>
        <v>0</v>
      </c>
      <c r="N26" s="348"/>
      <c r="O26" s="340"/>
      <c r="P26" s="115" t="str">
        <f>IF(T_01!EU23="",TRANSPOSE(T_01!EQ23),T_01!EU23)</f>
        <v xml:space="preserve"> </v>
      </c>
      <c r="Q26" s="88" t="str">
        <f>IF(T_01!EU23="","",1)</f>
        <v/>
      </c>
      <c r="R26" s="87">
        <f>IF(B26="","",VLOOKUP(B26,T_01!$ER$9:$EU$39,3,FALSE))</f>
        <v>0</v>
      </c>
      <c r="S26" s="554">
        <f>SUM(L20:L26)</f>
        <v>0</v>
      </c>
    </row>
    <row r="27" spans="1:20" ht="15.75" customHeight="1">
      <c r="A27" s="82"/>
      <c r="B27" s="147">
        <f>T_01!ER24</f>
        <v>42262</v>
      </c>
      <c r="C27" s="148" t="str">
        <f>T_01!ES24</f>
        <v>Lu</v>
      </c>
      <c r="D27" s="421"/>
      <c r="E27" s="422"/>
      <c r="F27" s="421"/>
      <c r="G27" s="422"/>
      <c r="H27" s="9"/>
      <c r="I27" s="422"/>
      <c r="J27" s="9"/>
      <c r="K27" s="422"/>
      <c r="L27" s="368">
        <f>SUM(T_01!EO24)</f>
        <v>0</v>
      </c>
      <c r="M27" s="369">
        <f>IF(T_01!EO24=0,0,SUM(T_01!$EO$9+T_01!EO10+T_01!EO11+T_01!EO12+T_01!EO13+T_01!EO14+T_01!EO15+T_01!EO16+T_01!EO17+T_01!EO18+T_01!EO19+T_01!EO20+T_01!EO21+T_01!EO22+T_01!EO23+T_01!EO24))</f>
        <v>0</v>
      </c>
      <c r="N27" s="277"/>
      <c r="O27" s="9"/>
      <c r="P27" s="279" t="str">
        <f>IF(T_01!EU24="",TRANSPOSE(T_01!EQ24),T_01!EU24)</f>
        <v xml:space="preserve"> </v>
      </c>
      <c r="Q27" s="88" t="str">
        <f>IF(T_01!EU24="","",1)</f>
        <v/>
      </c>
      <c r="R27" s="87">
        <f>IF(B27="","",VLOOKUP(B27,T_01!$ER$9:$EU$39,3,FALSE))</f>
        <v>0</v>
      </c>
      <c r="S27" s="399"/>
      <c r="T27" s="439"/>
    </row>
    <row r="28" spans="1:20" ht="15.75" customHeight="1">
      <c r="A28" s="82"/>
      <c r="B28" s="147">
        <f>T_01!ER25</f>
        <v>42263</v>
      </c>
      <c r="C28" s="148" t="str">
        <f>T_01!ES25</f>
        <v>Ma</v>
      </c>
      <c r="D28" s="421"/>
      <c r="E28" s="422"/>
      <c r="F28" s="421"/>
      <c r="G28" s="422"/>
      <c r="H28" s="9"/>
      <c r="I28" s="422"/>
      <c r="J28" s="9"/>
      <c r="K28" s="422"/>
      <c r="L28" s="368">
        <f>SUM(T_01!EO25)</f>
        <v>0</v>
      </c>
      <c r="M28" s="369">
        <f>IF(T_01!EO25=0,0,SUM(T_01!$EO$9+T_01!EO10+T_01!EO11+T_01!EO12+T_01!EO13+T_01!EO14+T_01!EO15+T_01!EO16+T_01!EO17+T_01!EO18+T_01!EO19+T_01!EO20+T_01!EO21+T_01!EO22+T_01!EO23+T_01!EO24+T_01!EO25))</f>
        <v>0</v>
      </c>
      <c r="N28" s="277"/>
      <c r="O28" s="9"/>
      <c r="P28" s="279" t="str">
        <f>IF(T_01!EU25="",TRANSPOSE(T_01!EQ25),T_01!EU25)</f>
        <v xml:space="preserve"> </v>
      </c>
      <c r="Q28" s="88" t="str">
        <f>IF(T_01!EU25="","",1)</f>
        <v/>
      </c>
      <c r="R28" s="87">
        <f>IF(B28="","",VLOOKUP(B28,T_01!$ER$9:$EU$39,3,FALSE))</f>
        <v>0</v>
      </c>
      <c r="S28" s="400"/>
    </row>
    <row r="29" spans="1:20" ht="15.75" customHeight="1">
      <c r="A29" s="82"/>
      <c r="B29" s="147">
        <f>T_01!ER26</f>
        <v>42264</v>
      </c>
      <c r="C29" s="148" t="str">
        <f>T_01!ES26</f>
        <v>Me</v>
      </c>
      <c r="D29" s="421"/>
      <c r="E29" s="422"/>
      <c r="F29" s="421"/>
      <c r="G29" s="422"/>
      <c r="H29" s="335"/>
      <c r="I29" s="337"/>
      <c r="J29" s="336"/>
      <c r="K29" s="337"/>
      <c r="L29" s="368">
        <f>SUM(T_01!EO26)</f>
        <v>0</v>
      </c>
      <c r="M29" s="369">
        <f>IF(T_01!EO26=0,0,SUM(T_01!$EO$9+T_01!EO10+T_01!EO11+T_01!EO12+T_01!EO13+T_01!EO14+T_01!EO15+T_01!EO16+T_01!EO17+T_01!EO18+T_01!EO19+T_01!EO20+T_01!EO21+T_01!EO22+T_01!EO23+T_01!EO24+T_01!EO25+T_01!EO26))</f>
        <v>0</v>
      </c>
      <c r="N29" s="277"/>
      <c r="O29" s="9"/>
      <c r="P29" s="279" t="str">
        <f>IF(T_01!EU26="",TRANSPOSE(T_01!EQ26),T_01!EU26)</f>
        <v xml:space="preserve"> </v>
      </c>
      <c r="Q29" s="88" t="str">
        <f>IF(T_01!EU26="","",1)</f>
        <v/>
      </c>
      <c r="R29" s="87">
        <f>IF(B29="","",VLOOKUP(B29,T_01!$ER$9:$EU$39,3,FALSE))</f>
        <v>0</v>
      </c>
      <c r="S29" s="465"/>
    </row>
    <row r="30" spans="1:20" ht="15.75" customHeight="1">
      <c r="A30" s="82"/>
      <c r="B30" s="147">
        <f>T_01!ER27</f>
        <v>42265</v>
      </c>
      <c r="C30" s="148" t="str">
        <f>T_01!ES27</f>
        <v>Je</v>
      </c>
      <c r="D30" s="421"/>
      <c r="E30" s="422"/>
      <c r="F30" s="421"/>
      <c r="G30" s="422"/>
      <c r="H30" s="335"/>
      <c r="I30" s="337"/>
      <c r="J30" s="336"/>
      <c r="K30" s="337"/>
      <c r="L30" s="368">
        <f>SUM(T_01!EO27)</f>
        <v>0</v>
      </c>
      <c r="M30" s="369">
        <f>IF(T_01!EO27=0,0,SUM(T_01!$EO$9+T_01!EO10+T_01!EO11+T_01!EO12+T_01!EO13+T_01!EO14+T_01!EO15+T_01!EO16+T_01!EO17+T_01!EO18+T_01!EO19+T_01!EO20+T_01!EO21+T_01!EO22+T_01!EO23+T_01!EO24+T_01!EO25+T_01!EO26+T_01!EO27))</f>
        <v>0</v>
      </c>
      <c r="N30" s="277"/>
      <c r="O30" s="9"/>
      <c r="P30" s="279" t="str">
        <f>IF(T_01!EU27="",TRANSPOSE(T_01!EQ27),T_01!EU27)</f>
        <v xml:space="preserve"> </v>
      </c>
      <c r="Q30" s="88" t="str">
        <f>IF(T_01!EU27="","",1)</f>
        <v/>
      </c>
      <c r="R30" s="87">
        <f>IF(B30="","",VLOOKUP(B30,T_01!$ER$9:$EU$39,3,FALSE))</f>
        <v>0</v>
      </c>
      <c r="S30" s="465"/>
    </row>
    <row r="31" spans="1:20" ht="15.75" customHeight="1">
      <c r="A31" s="82"/>
      <c r="B31" s="147">
        <f>T_01!ER28</f>
        <v>42266</v>
      </c>
      <c r="C31" s="148" t="str">
        <f>T_01!ES28</f>
        <v>Ve</v>
      </c>
      <c r="D31" s="421"/>
      <c r="E31" s="422"/>
      <c r="F31" s="421"/>
      <c r="G31" s="422"/>
      <c r="H31" s="335"/>
      <c r="I31" s="337"/>
      <c r="J31" s="336"/>
      <c r="K31" s="337"/>
      <c r="L31" s="368">
        <f>SUM(T_01!EO28)</f>
        <v>0</v>
      </c>
      <c r="M31" s="369">
        <f>IF(T_01!EO28=0,0,SUM(T_01!$EO$9+T_01!EO10+T_01!EO11+T_01!EO12+T_01!EO13+T_01!EO14+T_01!EO15+T_01!EO16+T_01!EO17+T_01!EO18+T_01!EO19+T_01!EO20+T_01!EO21+T_01!EO22+T_01!EO23+T_01!EO24+T_01!EO25+T_01!EO26+T_01!EO27+T_01!EO28))</f>
        <v>0</v>
      </c>
      <c r="N31" s="277"/>
      <c r="O31" s="9"/>
      <c r="P31" s="279" t="str">
        <f>IF(T_01!EU28="",TRANSPOSE(T_01!EQ28),T_01!EU28)</f>
        <v xml:space="preserve"> </v>
      </c>
      <c r="Q31" s="88" t="str">
        <f>IF(T_01!EU28="","",1)</f>
        <v/>
      </c>
      <c r="R31" s="87">
        <f>IF(B31="","",VLOOKUP(B31,T_01!$ER$9:$EU$39,3,FALSE))</f>
        <v>0</v>
      </c>
      <c r="S31" s="465"/>
    </row>
    <row r="32" spans="1:20" ht="15.75" customHeight="1">
      <c r="A32" s="82"/>
      <c r="B32" s="147">
        <f>T_01!ER29</f>
        <v>42267</v>
      </c>
      <c r="C32" s="148" t="str">
        <f>T_01!ES29</f>
        <v>Sa</v>
      </c>
      <c r="D32" s="338"/>
      <c r="E32" s="339"/>
      <c r="F32" s="338"/>
      <c r="G32" s="339"/>
      <c r="H32" s="550"/>
      <c r="I32" s="342"/>
      <c r="J32" s="341"/>
      <c r="K32" s="342"/>
      <c r="L32" s="341">
        <f>SUM(T_01!EO29)</f>
        <v>0</v>
      </c>
      <c r="M32" s="342">
        <f>IF(T_01!EO29=0,0,SUM(T_01!$EO$9+T_01!EO10+T_01!EO11+T_01!EO12+T_01!EO13+T_01!EO14+T_01!EO15+T_01!EO16+T_01!EO17+T_01!EO18+T_01!EO19+T_01!EO20+T_01!EO21+T_01!EO22+T_01!EO23+T_01!EO24+T_01!EO25+T_01!EO26+T_01!EO27+T_01!EO28+T_01!EO29))</f>
        <v>0</v>
      </c>
      <c r="N32" s="348"/>
      <c r="O32" s="340"/>
      <c r="P32" s="115" t="str">
        <f>IF(T_01!EU29="",TRANSPOSE(T_01!EQ29),T_01!EU29)</f>
        <v xml:space="preserve"> </v>
      </c>
      <c r="Q32" s="88" t="str">
        <f>IF(T_01!EU29="","",1)</f>
        <v/>
      </c>
      <c r="R32" s="87">
        <f>IF(B32="","",VLOOKUP(B32,T_01!$ER$9:$EU$39,3,FALSE))</f>
        <v>0</v>
      </c>
      <c r="S32" s="465"/>
    </row>
    <row r="33" spans="1:20" ht="15.75" customHeight="1">
      <c r="A33" s="82"/>
      <c r="B33" s="147">
        <f>T_01!ER30</f>
        <v>42268</v>
      </c>
      <c r="C33" s="148" t="str">
        <f>T_01!ES30</f>
        <v>Di</v>
      </c>
      <c r="D33" s="338"/>
      <c r="E33" s="339"/>
      <c r="F33" s="338"/>
      <c r="G33" s="339"/>
      <c r="H33" s="550"/>
      <c r="I33" s="342"/>
      <c r="J33" s="341"/>
      <c r="K33" s="342"/>
      <c r="L33" s="341">
        <f>SUM(T_01!EO30)</f>
        <v>0</v>
      </c>
      <c r="M33" s="342">
        <f>IF(T_01!EO30=0,0,SUM(T_01!$EO$9+T_01!EO10+T_01!EO11+T_01!EO12+T_01!EO13+T_01!EO14+T_01!EO15+T_01!EO16+T_01!EO17+T_01!EO18+T_01!EO19+T_01!EO20+T_01!EO21+T_01!EO22+T_01!EO23+T_01!EO24+T_01!EO25+T_01!EO26+T_01!EO27+T_01!EO28+T_01!EO29+T_01!EO30))</f>
        <v>0</v>
      </c>
      <c r="N33" s="348"/>
      <c r="O33" s="340"/>
      <c r="P33" s="115" t="str">
        <f>IF(T_01!EU30="",TRANSPOSE(T_01!EQ30),T_01!EU30)</f>
        <v xml:space="preserve"> </v>
      </c>
      <c r="Q33" s="88" t="str">
        <f>IF(T_01!EU30="","",1)</f>
        <v/>
      </c>
      <c r="R33" s="87">
        <f>IF(B33="","",VLOOKUP(B33,T_01!$ER$9:$EU$39,3,FALSE))</f>
        <v>0</v>
      </c>
      <c r="S33" s="554">
        <f>SUM(L27:L33)</f>
        <v>0</v>
      </c>
    </row>
    <row r="34" spans="1:20" ht="15.75" customHeight="1">
      <c r="A34" s="82"/>
      <c r="B34" s="147">
        <f>T_01!ER31</f>
        <v>42269</v>
      </c>
      <c r="C34" s="148" t="str">
        <f>T_01!ES31</f>
        <v>Lu</v>
      </c>
      <c r="D34" s="421"/>
      <c r="E34" s="422"/>
      <c r="F34" s="421"/>
      <c r="G34" s="422"/>
      <c r="H34" s="9"/>
      <c r="I34" s="422"/>
      <c r="J34" s="9"/>
      <c r="K34" s="422"/>
      <c r="L34" s="368">
        <f>SUM(T_01!EO31)</f>
        <v>0</v>
      </c>
      <c r="M34" s="369">
        <f>IF(T_01!EO31=0,0,SUM(T_01!$EO$9+T_01!EO10+T_01!EO11+T_01!EO12+T_01!EO13+T_01!EO14+T_01!EO15+T_01!EO16+T_01!EO17+T_01!EO18+T_01!EO19+T_01!EO20+T_01!EO21+T_01!EO22+T_01!EO23+T_01!EO24+T_01!EO25+T_01!EO26+T_01!EO27+T_01!EO28+T_01!EO29+T_01!EO30+T_01!EO31))</f>
        <v>0</v>
      </c>
      <c r="N34" s="277"/>
      <c r="O34" s="9"/>
      <c r="P34" s="279" t="str">
        <f>IF(T_01!EU31="",TRANSPOSE(T_01!EQ31),T_01!EU31)</f>
        <v xml:space="preserve"> </v>
      </c>
      <c r="Q34" s="88" t="str">
        <f>IF(T_01!EU31="","",1)</f>
        <v/>
      </c>
      <c r="R34" s="87">
        <f>IF(B34="","",VLOOKUP(B34,T_01!$ER$9:$EU$39,3,FALSE))</f>
        <v>0</v>
      </c>
      <c r="S34" s="399"/>
      <c r="T34" s="439"/>
    </row>
    <row r="35" spans="1:20" ht="15.75" customHeight="1">
      <c r="A35" s="82"/>
      <c r="B35" s="147">
        <f>T_01!ER32</f>
        <v>42270</v>
      </c>
      <c r="C35" s="148" t="str">
        <f>T_01!ES32</f>
        <v>Ma</v>
      </c>
      <c r="D35" s="421"/>
      <c r="E35" s="422"/>
      <c r="F35" s="421"/>
      <c r="G35" s="422"/>
      <c r="H35" s="9"/>
      <c r="I35" s="422"/>
      <c r="J35" s="9"/>
      <c r="K35" s="422"/>
      <c r="L35" s="368">
        <f>SUM(T_01!EO32)</f>
        <v>0</v>
      </c>
      <c r="M35" s="369">
        <f>IF(T_01!EO32=0,0,SUM(T_01!$EO$9+T_01!EO10+T_01!EO11+T_01!EO12+T_01!EO13+T_01!EO14+T_01!EO15+T_01!EO16+T_01!EO17+T_01!EO18+T_01!EO19+T_01!EO20+T_01!EO21+T_01!EO22+T_01!EO23+T_01!EO24+T_01!EO25+T_01!EO26+T_01!EO27+T_01!EO28+T_01!EO29+T_01!EO30+T_01!EO31+T_01!EO32))</f>
        <v>0</v>
      </c>
      <c r="N35" s="277"/>
      <c r="O35" s="9"/>
      <c r="P35" s="279" t="str">
        <f>IF(T_01!EU32="",TRANSPOSE(T_01!EQ32),T_01!EU32)</f>
        <v xml:space="preserve"> </v>
      </c>
      <c r="Q35" s="88" t="str">
        <f>IF(T_01!EU32="","",1)</f>
        <v/>
      </c>
      <c r="R35" s="87">
        <f>IF(B35="","",VLOOKUP(B35,T_01!$ER$9:$EU$39,3,FALSE))</f>
        <v>0</v>
      </c>
      <c r="S35" s="400"/>
    </row>
    <row r="36" spans="1:20" ht="15.75" customHeight="1">
      <c r="A36" s="82"/>
      <c r="B36" s="147">
        <f>T_01!ER33</f>
        <v>42271</v>
      </c>
      <c r="C36" s="148" t="str">
        <f>T_01!ES33</f>
        <v>Me</v>
      </c>
      <c r="D36" s="421"/>
      <c r="E36" s="422"/>
      <c r="F36" s="421"/>
      <c r="G36" s="422"/>
      <c r="H36" s="335"/>
      <c r="I36" s="337"/>
      <c r="J36" s="336"/>
      <c r="K36" s="337"/>
      <c r="L36" s="368">
        <f>SUM(T_01!EO33)</f>
        <v>0</v>
      </c>
      <c r="M36" s="369">
        <f>IF(T_01!EO33=0,0,SUM(T_01!$EO$9+T_01!EO10+T_01!EO11+T_01!EO12+T_01!EO13+T_01!EO14+T_01!EO15+T_01!EO16+T_01!EO17+T_01!EO18+T_01!EO19+T_01!EO20+T_01!EO21+T_01!EO22+T_01!EO23+T_01!EO24+T_01!EO25+T_01!EO26+T_01!EO27+T_01!EO28+T_01!EO29+T_01!EO30+T_01!EO31+T_01!EO32+T_01!EO33))</f>
        <v>0</v>
      </c>
      <c r="N36" s="277"/>
      <c r="O36" s="9"/>
      <c r="P36" s="279" t="str">
        <f>IF(T_01!EU33="",TRANSPOSE(T_01!EQ33),T_01!EU33)</f>
        <v xml:space="preserve"> </v>
      </c>
      <c r="Q36" s="88" t="str">
        <f>IF(T_01!EU33="","",1)</f>
        <v/>
      </c>
      <c r="R36" s="87">
        <f>IF(B36="","",VLOOKUP(B36,T_01!$ER$9:$EU$39,3,FALSE))</f>
        <v>0</v>
      </c>
      <c r="S36" s="465"/>
    </row>
    <row r="37" spans="1:20" ht="15.75" customHeight="1">
      <c r="A37" s="82"/>
      <c r="B37" s="147">
        <f>T_01!ER34</f>
        <v>42272</v>
      </c>
      <c r="C37" s="148" t="str">
        <f>T_01!ES34</f>
        <v>Je</v>
      </c>
      <c r="D37" s="421"/>
      <c r="E37" s="422"/>
      <c r="F37" s="421"/>
      <c r="G37" s="422"/>
      <c r="H37" s="335"/>
      <c r="I37" s="337"/>
      <c r="J37" s="336"/>
      <c r="K37" s="337"/>
      <c r="L37" s="368">
        <f>SUM(T_01!EO34)</f>
        <v>0</v>
      </c>
      <c r="M37" s="369">
        <f>IF(T_01!EO34=0,0,SUM(T_01!$EO$9+T_01!EO10+T_01!EO11+T_01!EO12+T_01!EO13+T_01!EO14+T_01!EO15+T_01!EO16+T_01!EO17+T_01!EO18+T_01!EO19+T_01!EO20+T_01!EO21+T_01!EO22+T_01!EO23+T_01!EO24+T_01!EO25+T_01!EO26+T_01!EO27+T_01!EO28+T_01!EO29+T_01!EO30+T_01!EO31+T_01!EO32+T_01!EO33+T_01!EO34))</f>
        <v>0</v>
      </c>
      <c r="N37" s="277"/>
      <c r="O37" s="9"/>
      <c r="P37" s="279" t="str">
        <f>IF(T_01!EU34="",TRANSPOSE(T_01!EQ34),T_01!EU34)</f>
        <v xml:space="preserve"> </v>
      </c>
      <c r="Q37" s="88" t="str">
        <f>IF(T_01!EU34="","",1)</f>
        <v/>
      </c>
      <c r="R37" s="87">
        <f>IF(B37="","",VLOOKUP(B37,T_01!$ER$9:$EU$39,3,FALSE))</f>
        <v>0</v>
      </c>
      <c r="S37" s="465"/>
    </row>
    <row r="38" spans="1:20" ht="15.75" customHeight="1">
      <c r="A38" s="82"/>
      <c r="B38" s="147">
        <f>T_01!ER35</f>
        <v>42273</v>
      </c>
      <c r="C38" s="148" t="str">
        <f>T_01!ES35</f>
        <v>Ve</v>
      </c>
      <c r="D38" s="421"/>
      <c r="E38" s="422"/>
      <c r="F38" s="421"/>
      <c r="G38" s="422"/>
      <c r="H38" s="335"/>
      <c r="I38" s="337"/>
      <c r="J38" s="336"/>
      <c r="K38" s="337"/>
      <c r="L38" s="368">
        <f>SUM(T_01!EO35)</f>
        <v>0</v>
      </c>
      <c r="M38" s="369">
        <f>IF(T_01!EO35=0,0,SUM(T_01!$EO$9+T_01!EO10+T_01!EO11+T_01!EO12+T_01!EO13+T_01!EO14+T_01!EO15+T_01!EO16+T_01!EO17+T_01!EO18+T_01!EO19+T_01!EO20+T_01!EO21+T_01!EO22+T_01!EO23+T_01!EO24+T_01!EO25+T_01!EO26+T_01!EO27+T_01!EO28+T_01!EO29+T_01!EO30+T_01!EO31+T_01!EO32+T_01!EO33+T_01!EO34+T_01!EO35))</f>
        <v>0</v>
      </c>
      <c r="N38" s="277"/>
      <c r="O38" s="9"/>
      <c r="P38" s="279" t="str">
        <f>IF(T_01!EU35="",TRANSPOSE(T_01!EQ35),T_01!EU35)</f>
        <v xml:space="preserve"> </v>
      </c>
      <c r="Q38" s="88" t="str">
        <f>IF(T_01!EU35="","",1)</f>
        <v/>
      </c>
      <c r="R38" s="87">
        <f>IF(B38="","",VLOOKUP(B38,T_01!$ER$9:$EU$39,3,FALSE))</f>
        <v>0</v>
      </c>
      <c r="S38" s="465"/>
    </row>
    <row r="39" spans="1:20" ht="15.75" customHeight="1">
      <c r="A39" s="82"/>
      <c r="B39" s="147">
        <f>T_01!ER36</f>
        <v>42274</v>
      </c>
      <c r="C39" s="148" t="str">
        <f>T_01!ES36</f>
        <v>Sa</v>
      </c>
      <c r="D39" s="338"/>
      <c r="E39" s="339"/>
      <c r="F39" s="338"/>
      <c r="G39" s="339"/>
      <c r="H39" s="550"/>
      <c r="I39" s="342"/>
      <c r="J39" s="341"/>
      <c r="K39" s="342"/>
      <c r="L39" s="341">
        <f>SUM(T_01!EO36)</f>
        <v>0</v>
      </c>
      <c r="M39" s="342">
        <f>IF(T_01!EO36=0,0,SUM(T_01!$EO$9+T_01!EO10+T_01!EO11+T_01!EO12+T_01!EO13+T_01!EO14+T_01!EO15+T_01!EO16+T_01!EO17+T_01!EO18+T_01!EO19+T_01!EO20+T_01!EO21+T_01!EO22+T_01!EO23+T_01!EO24+T_01!EO25+T_01!EO26+T_01!EO27+T_01!EO28+T_01!EO29+T_01!EO30+T_01!EO31+T_01!EO32+T_01!EO33+T_01!EO34+T_01!EO35+T_01!EO36))</f>
        <v>0</v>
      </c>
      <c r="N39" s="348"/>
      <c r="O39" s="340"/>
      <c r="P39" s="115" t="str">
        <f>IF(T_01!EU36="",TRANSPOSE(T_01!EQ36),T_01!EU36)</f>
        <v xml:space="preserve"> </v>
      </c>
      <c r="Q39" s="88" t="str">
        <f>IF(T_01!EU36="","",1)</f>
        <v/>
      </c>
      <c r="R39" s="87">
        <f>IF(B39="","",VLOOKUP(B39,T_01!$ER$9:$EU$39,3,FALSE))</f>
        <v>0</v>
      </c>
      <c r="S39" s="465"/>
    </row>
    <row r="40" spans="1:20" ht="15.75" customHeight="1">
      <c r="A40" s="82"/>
      <c r="B40" s="147">
        <f>T_01!ER37</f>
        <v>42275</v>
      </c>
      <c r="C40" s="148" t="str">
        <f>T_01!ES37</f>
        <v>Di</v>
      </c>
      <c r="D40" s="338"/>
      <c r="E40" s="339"/>
      <c r="F40" s="338"/>
      <c r="G40" s="339"/>
      <c r="H40" s="550"/>
      <c r="I40" s="342"/>
      <c r="J40" s="341"/>
      <c r="K40" s="342"/>
      <c r="L40" s="341">
        <f>SUM(T_01!EO37)</f>
        <v>0</v>
      </c>
      <c r="M40" s="342">
        <f>IF(T_01!EO37=0,0,SUM(T_01!$EO$9+T_01!EO10+T_01!EO11+T_01!EO12+T_01!EO13+T_01!EO14+T_01!EO15+T_01!EO16+T_01!EO17+T_01!EO18+T_01!EO19+T_01!EO20+T_01!EO21+T_01!EO22+T_01!EO23+T_01!EO24+T_01!EO25+T_01!EO26+T_01!EO27+T_01!EO28+T_01!EO29+T_01!EO30+T_01!EO31+T_01!EO32+T_01!EO33+T_01!EO34+T_01!EO35+T_01!EO36+T_01!EO37))</f>
        <v>0</v>
      </c>
      <c r="N40" s="348"/>
      <c r="O40" s="340"/>
      <c r="P40" s="115" t="str">
        <f>IF(T_01!EU37="",TRANSPOSE(T_01!EQ37),T_01!EU37)</f>
        <v xml:space="preserve"> </v>
      </c>
      <c r="Q40" s="88" t="str">
        <f>IF(T_01!EU37="","",1)</f>
        <v/>
      </c>
      <c r="R40" s="87">
        <f>IF(B40="","",VLOOKUP(B40,T_01!$ER$9:$EU$39,3,FALSE))</f>
        <v>0</v>
      </c>
      <c r="S40" s="554">
        <f>SUM(L34:L40)</f>
        <v>0</v>
      </c>
    </row>
    <row r="41" spans="1:20" ht="15.75" customHeight="1">
      <c r="A41" s="82"/>
      <c r="B41" s="147">
        <f>T_01!ER38</f>
        <v>42276</v>
      </c>
      <c r="C41" s="148" t="str">
        <f>T_01!ES38</f>
        <v>Lu</v>
      </c>
      <c r="D41" s="98"/>
      <c r="E41" s="99"/>
      <c r="F41" s="98"/>
      <c r="G41" s="99"/>
      <c r="H41" s="101"/>
      <c r="I41" s="99"/>
      <c r="J41" s="101"/>
      <c r="K41" s="99"/>
      <c r="L41" s="370">
        <f>SUM(T_01!EO38)</f>
        <v>0</v>
      </c>
      <c r="M41" s="371">
        <f>IF(T_01!EO38=0,0,SUM(T_01!$EO$9+T_01!EO10+T_01!EO11+T_01!EO12+T_01!EO13+T_01!EO14+T_01!EO15+T_01!EO16+T_01!EO17+T_01!EO18+T_01!EO19+T_01!EO20+T_01!EO21+T_01!EO22+T_01!EO23+T_01!EO24+T_01!EO25+T_01!EO26+T_01!EO27+T_01!EO28+T_01!EO29+T_01!EO30+T_01!EO31+T_01!EO32+T_01!EO33+T_01!EO34+T_01!EO35+T_01!EO36+T_01!EO37+T_01!EO38))</f>
        <v>0</v>
      </c>
      <c r="N41" s="282"/>
      <c r="O41" s="101"/>
      <c r="P41" s="280" t="str">
        <f>IF(T_01!EU38="",TRANSPOSE(T_01!EQ38),T_01!EU38)</f>
        <v xml:space="preserve"> </v>
      </c>
      <c r="Q41" s="88" t="str">
        <f>IF(T_01!EU38="","",1)</f>
        <v/>
      </c>
      <c r="R41" s="87">
        <f>IF(B41="","",VLOOKUP(B41,T_01!$ER$9:$EU$39,3,FALSE))</f>
        <v>0</v>
      </c>
      <c r="S41" s="399"/>
      <c r="T41" s="439"/>
    </row>
    <row r="42" spans="1:20" ht="15.75" customHeight="1">
      <c r="A42" s="82"/>
      <c r="B42" s="147"/>
      <c r="C42" s="148" t="str">
        <f>T_01!ES39</f>
        <v/>
      </c>
      <c r="D42" s="246"/>
      <c r="E42" s="246"/>
      <c r="F42" s="246"/>
      <c r="G42" s="246"/>
      <c r="H42" s="246"/>
      <c r="I42" s="246"/>
      <c r="J42" s="246"/>
      <c r="K42" s="246"/>
      <c r="L42" s="246"/>
      <c r="M42" s="246"/>
      <c r="N42" s="246"/>
      <c r="O42" s="246"/>
      <c r="P42" s="247"/>
      <c r="Q42" s="88"/>
      <c r="R42" s="87" t="str">
        <f>IF(B42="","",VLOOKUP(B42,T_01!$ER$9:$EU$39,3,FALSE))</f>
        <v/>
      </c>
      <c r="S42" s="468">
        <f>SUM(L41:L41)</f>
        <v>0</v>
      </c>
    </row>
    <row r="43" spans="1:20" s="254" customFormat="1" ht="15" customHeight="1">
      <c r="A43" s="77"/>
      <c r="B43" s="245"/>
      <c r="C43" s="246"/>
      <c r="D43" s="246"/>
      <c r="E43" s="246"/>
      <c r="F43" s="246"/>
      <c r="G43" s="246"/>
      <c r="H43" s="246"/>
      <c r="I43" s="246"/>
      <c r="J43" s="246"/>
      <c r="K43" s="246"/>
      <c r="L43" s="246"/>
      <c r="M43" s="246"/>
      <c r="N43" s="246"/>
      <c r="O43" s="246"/>
      <c r="P43" s="247"/>
      <c r="Q43" s="88"/>
      <c r="R43" s="87" t="str">
        <f>IF(B43="","",VLOOKUP(B43,T_01!$ER$9:$EU$39,3,FALSE))</f>
        <v/>
      </c>
      <c r="S43" s="253"/>
    </row>
    <row r="44" spans="1:20" ht="7.5" customHeight="1">
      <c r="A44" s="82"/>
      <c r="B44" s="245"/>
      <c r="C44" s="246"/>
      <c r="D44" s="246"/>
      <c r="E44" s="246"/>
      <c r="F44" s="246"/>
      <c r="G44" s="246"/>
      <c r="H44" s="246"/>
      <c r="I44" s="246"/>
      <c r="J44" s="246"/>
      <c r="K44" s="246"/>
      <c r="L44" s="246"/>
      <c r="M44" s="246"/>
      <c r="N44" s="246"/>
      <c r="O44" s="246"/>
      <c r="P44" s="247"/>
      <c r="Q44" s="88"/>
      <c r="R44" s="87" t="str">
        <f>IF(B44="","",VLOOKUP(B44,T_01!$EA$9:$ED$39,3,FALSE))</f>
        <v/>
      </c>
    </row>
    <row r="45" spans="1:20" ht="7.5" customHeight="1">
      <c r="A45" s="82"/>
      <c r="B45" s="245"/>
      <c r="C45" s="246"/>
      <c r="D45" s="246"/>
      <c r="E45" s="246"/>
      <c r="F45" s="246"/>
      <c r="G45" s="246"/>
      <c r="H45" s="246"/>
      <c r="I45" s="246"/>
      <c r="J45" s="246"/>
      <c r="K45" s="246"/>
      <c r="L45" s="246"/>
      <c r="M45" s="246"/>
      <c r="N45" s="246"/>
      <c r="O45" s="246"/>
      <c r="P45" s="247"/>
      <c r="Q45" s="88"/>
    </row>
    <row r="46" spans="1:20" s="254" customFormat="1" ht="15" customHeight="1">
      <c r="A46" s="77"/>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88"/>
      <c r="R46" s="88"/>
      <c r="S46" s="250"/>
    </row>
    <row r="47" spans="1:20" s="254" customFormat="1" ht="15" customHeight="1">
      <c r="A47" s="77"/>
      <c r="B47" s="149"/>
      <c r="C47" s="127"/>
      <c r="D47" s="152" t="str">
        <f>Texttabelle!E66</f>
        <v>Total des heures travaillées</v>
      </c>
      <c r="E47" s="152"/>
      <c r="F47" s="152"/>
      <c r="G47" s="152"/>
      <c r="H47" s="152"/>
      <c r="I47" s="152"/>
      <c r="J47" s="153"/>
      <c r="K47" s="153"/>
      <c r="L47" s="152">
        <f>SUM(S12,S19,S26,S33,S40,S42)</f>
        <v>0</v>
      </c>
      <c r="M47" s="380"/>
      <c r="N47" s="462" t="str">
        <f>Texttabelle!E107</f>
        <v xml:space="preserve">pour l'année </v>
      </c>
      <c r="O47" s="153"/>
      <c r="P47" s="385">
        <f>Bilanz_bilan!D13</f>
        <v>0</v>
      </c>
      <c r="Q47" s="88"/>
      <c r="R47" s="88"/>
      <c r="S47" s="250"/>
    </row>
    <row r="48" spans="1:20" s="254" customFormat="1" ht="15" customHeight="1">
      <c r="A48" s="77"/>
      <c r="B48" s="149"/>
      <c r="C48" s="127"/>
      <c r="D48" s="448" t="str">
        <f>Texttabelle!E105</f>
        <v>Solde temps de travail du mois actuel</v>
      </c>
      <c r="E48" s="413"/>
      <c r="F48" s="413"/>
      <c r="G48" s="413"/>
      <c r="H48" s="454"/>
      <c r="I48" s="454"/>
      <c r="J48" s="414"/>
      <c r="K48" s="414"/>
      <c r="L48" s="413">
        <f>L47-L46</f>
        <v>0</v>
      </c>
      <c r="M48" s="380"/>
      <c r="N48" s="240" t="str">
        <f>Texttabelle!E20</f>
        <v>Solde de vacances</v>
      </c>
      <c r="O48" s="126"/>
      <c r="P48" s="155"/>
      <c r="Q48" s="88"/>
      <c r="R48" s="88"/>
      <c r="S48" s="250"/>
    </row>
    <row r="49" spans="1:19" s="254" customFormat="1" ht="15" customHeight="1">
      <c r="A49" s="77"/>
      <c r="B49" s="149"/>
      <c r="C49" s="127"/>
      <c r="D49" s="152"/>
      <c r="E49" s="152"/>
      <c r="F49" s="152"/>
      <c r="G49" s="152"/>
      <c r="H49" s="455"/>
      <c r="I49" s="455"/>
      <c r="J49" s="153"/>
      <c r="K49" s="153"/>
      <c r="L49" s="152"/>
      <c r="M49" s="380"/>
      <c r="N49" s="153" t="str">
        <f>Texttabelle!E70</f>
        <v>fin de mois</v>
      </c>
      <c r="O49" s="126"/>
      <c r="P49" s="385">
        <f ca="1">IF(TODAY()&lt;B12,0,August_août!P49-(Bilanz_bilan!L32))</f>
        <v>0</v>
      </c>
      <c r="Q49" s="88"/>
      <c r="R49" s="88"/>
      <c r="S49" s="250"/>
    </row>
    <row r="50" spans="1:19" s="254" customFormat="1" ht="15" customHeight="1">
      <c r="A50" s="77"/>
      <c r="B50" s="150"/>
      <c r="C50" s="126"/>
      <c r="D50" s="453"/>
      <c r="E50" s="160"/>
      <c r="F50" s="419"/>
      <c r="G50" s="419"/>
      <c r="H50" s="455"/>
      <c r="I50" s="455"/>
      <c r="J50" s="419"/>
      <c r="K50" s="419"/>
      <c r="L50" s="152"/>
      <c r="M50" s="152"/>
      <c r="N50" s="154"/>
      <c r="O50" s="126"/>
      <c r="P50" s="155"/>
      <c r="Q50" s="87" t="str">
        <f>IF(T_01!O43="","",1)</f>
        <v/>
      </c>
      <c r="R50" s="87"/>
      <c r="S50" s="250"/>
    </row>
    <row r="51" spans="1:19" s="254" customFormat="1" ht="15" customHeight="1">
      <c r="A51" s="77"/>
      <c r="B51" s="150"/>
      <c r="C51" s="126"/>
      <c r="D51" s="453"/>
      <c r="E51" s="160"/>
      <c r="F51" s="419"/>
      <c r="G51" s="419"/>
      <c r="H51" s="440"/>
      <c r="I51" s="440"/>
      <c r="J51" s="419"/>
      <c r="K51" s="419"/>
      <c r="L51" s="152"/>
      <c r="M51" s="152"/>
      <c r="N51" s="154"/>
      <c r="O51" s="126"/>
      <c r="P51" s="155"/>
      <c r="Q51" s="87"/>
      <c r="R51" s="87"/>
      <c r="S51" s="250"/>
    </row>
    <row r="52" spans="1:19" s="254" customFormat="1" ht="7.5" customHeight="1">
      <c r="A52" s="77"/>
      <c r="B52" s="150"/>
      <c r="C52" s="126"/>
      <c r="D52" s="159"/>
      <c r="E52" s="160"/>
      <c r="F52" s="160"/>
      <c r="G52" s="160"/>
      <c r="H52" s="160"/>
      <c r="I52" s="160"/>
      <c r="J52" s="160"/>
      <c r="K52" s="160"/>
      <c r="L52" s="273"/>
      <c r="M52" s="161"/>
      <c r="N52" s="154"/>
      <c r="O52" s="160"/>
      <c r="P52" s="155"/>
      <c r="Q52" s="87"/>
      <c r="R52" s="87"/>
      <c r="S52" s="250"/>
    </row>
    <row r="53" spans="1:19" s="254" customFormat="1" ht="19.5" customHeight="1">
      <c r="A53" s="77"/>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c r="Q53" s="87"/>
      <c r="R53" s="87"/>
      <c r="S53" s="250"/>
    </row>
    <row r="54" spans="1:19" s="254" customFormat="1" ht="7.5" customHeight="1" thickBot="1">
      <c r="A54" s="77"/>
      <c r="B54" s="135"/>
      <c r="C54" s="136"/>
      <c r="D54" s="137"/>
      <c r="E54" s="137"/>
      <c r="F54" s="137"/>
      <c r="G54" s="137"/>
      <c r="H54" s="137"/>
      <c r="I54" s="137"/>
      <c r="J54" s="137"/>
      <c r="K54" s="137"/>
      <c r="L54" s="137"/>
      <c r="M54" s="137"/>
      <c r="N54" s="138"/>
      <c r="O54" s="137"/>
      <c r="P54" s="139"/>
      <c r="Q54" s="87"/>
      <c r="R54" s="87"/>
      <c r="S54" s="250"/>
    </row>
    <row r="55" spans="1:19" s="254" customFormat="1" ht="7.5" customHeight="1">
      <c r="A55" s="77"/>
      <c r="B55" s="106"/>
      <c r="C55" s="107"/>
      <c r="D55" s="108"/>
      <c r="E55" s="108"/>
      <c r="F55" s="108"/>
      <c r="G55" s="108"/>
      <c r="H55" s="108"/>
      <c r="I55" s="108"/>
      <c r="J55" s="108"/>
      <c r="K55" s="108"/>
      <c r="L55" s="108"/>
      <c r="M55" s="108"/>
      <c r="N55" s="109"/>
      <c r="O55" s="108"/>
      <c r="P55" s="110"/>
      <c r="Q55" s="87"/>
      <c r="R55" s="87"/>
      <c r="S55" s="250"/>
    </row>
    <row r="56" spans="1:19" s="254" customFormat="1" ht="15" customHeight="1">
      <c r="A56" s="77"/>
      <c r="B56" s="119" t="s">
        <v>6</v>
      </c>
      <c r="C56" s="112"/>
      <c r="D56" s="113"/>
      <c r="E56" s="113"/>
      <c r="F56" s="113"/>
      <c r="G56" s="113"/>
      <c r="H56" s="113"/>
      <c r="I56" s="113"/>
      <c r="J56" s="116" t="str">
        <f>Texttabelle!E75</f>
        <v>Enregistrement du temps de travail</v>
      </c>
      <c r="K56" s="113"/>
      <c r="L56" s="113"/>
      <c r="M56" s="113"/>
      <c r="N56" s="295"/>
      <c r="O56" s="113"/>
      <c r="P56" s="115"/>
      <c r="Q56" s="87"/>
      <c r="R56" s="87"/>
      <c r="S56" s="250"/>
    </row>
    <row r="57" spans="1:19" s="254" customFormat="1" ht="7.5" customHeight="1">
      <c r="A57" s="77"/>
      <c r="B57" s="111"/>
      <c r="C57" s="112"/>
      <c r="D57" s="113"/>
      <c r="E57" s="113"/>
      <c r="F57" s="113"/>
      <c r="G57" s="113"/>
      <c r="H57" s="113"/>
      <c r="I57" s="113"/>
      <c r="J57" s="114"/>
      <c r="K57" s="113"/>
      <c r="L57" s="113"/>
      <c r="M57" s="113"/>
      <c r="N57" s="295"/>
      <c r="O57" s="113"/>
      <c r="P57" s="115"/>
      <c r="Q57" s="87"/>
      <c r="R57" s="87"/>
      <c r="S57" s="250"/>
    </row>
    <row r="58" spans="1:19" s="254" customFormat="1" ht="15" customHeight="1">
      <c r="A58" s="77"/>
      <c r="B58" s="120" t="str">
        <f>"1 "&amp;Texttabelle!E35</f>
        <v>1 vacances</v>
      </c>
      <c r="C58" s="112"/>
      <c r="D58" s="294"/>
      <c r="E58" s="113"/>
      <c r="F58" s="113"/>
      <c r="G58" s="113"/>
      <c r="H58" s="113"/>
      <c r="I58" s="113"/>
      <c r="J58" s="114" t="str">
        <f>Texttabelle!E76</f>
        <v>Entrée valeur positive: 1:00</v>
      </c>
      <c r="K58" s="113"/>
      <c r="L58" s="113"/>
      <c r="M58" s="113"/>
      <c r="N58" s="295"/>
      <c r="O58" s="113"/>
      <c r="P58" s="115"/>
      <c r="Q58" s="87"/>
      <c r="R58" s="87"/>
      <c r="S58" s="250"/>
    </row>
    <row r="59" spans="1:19" s="254" customFormat="1" ht="15" customHeight="1">
      <c r="A59" s="77"/>
      <c r="B59" s="120" t="str">
        <f>"2 "&amp;Texttabelle!E36</f>
        <v>2 maladie</v>
      </c>
      <c r="C59" s="112"/>
      <c r="D59" s="294"/>
      <c r="E59" s="113"/>
      <c r="F59" s="113"/>
      <c r="G59" s="113"/>
      <c r="H59" s="113"/>
      <c r="I59" s="113"/>
      <c r="J59" s="114" t="str">
        <f>Texttabelle!E77</f>
        <v>Entrée valeur négative: -"1:00"</v>
      </c>
      <c r="K59" s="113"/>
      <c r="L59" s="113"/>
      <c r="M59" s="113"/>
      <c r="N59" s="295"/>
      <c r="O59" s="113"/>
      <c r="P59" s="115"/>
      <c r="Q59" s="87"/>
      <c r="R59" s="87"/>
      <c r="S59" s="250"/>
    </row>
    <row r="60" spans="1:19" s="254" customFormat="1" ht="15" customHeight="1">
      <c r="A60" s="77"/>
      <c r="B60" s="120" t="str">
        <f>"3 "&amp;Texttabelle!E37</f>
        <v>3 accident</v>
      </c>
      <c r="C60" s="112"/>
      <c r="D60" s="294"/>
      <c r="E60" s="113"/>
      <c r="F60" s="113"/>
      <c r="G60" s="113"/>
      <c r="H60" s="113"/>
      <c r="I60" s="113"/>
      <c r="J60" s="114"/>
      <c r="K60" s="113"/>
      <c r="L60" s="113"/>
      <c r="M60" s="113"/>
      <c r="N60" s="295"/>
      <c r="O60" s="113"/>
      <c r="P60" s="115"/>
      <c r="Q60" s="87"/>
      <c r="R60" s="87"/>
      <c r="S60" s="250"/>
    </row>
    <row r="61" spans="1:19" s="254" customFormat="1" ht="15" customHeight="1">
      <c r="A61" s="77"/>
      <c r="B61" s="120" t="str">
        <f>"4 "&amp;Texttabelle!E38</f>
        <v>4 militaire / s. civil / maternité</v>
      </c>
      <c r="C61" s="112"/>
      <c r="D61" s="294"/>
      <c r="E61" s="113"/>
      <c r="F61" s="115" t="str">
        <f>"9 "&amp;Texttabelle!E74</f>
        <v>9 correction</v>
      </c>
      <c r="G61" s="124"/>
      <c r="H61" s="294"/>
      <c r="I61" s="124"/>
      <c r="J61" s="116" t="str">
        <f>Texttabelle!E78</f>
        <v>vacances:</v>
      </c>
      <c r="K61" s="113"/>
      <c r="L61" s="113"/>
      <c r="M61" s="113"/>
      <c r="N61" s="295"/>
      <c r="O61" s="113"/>
      <c r="P61" s="115"/>
      <c r="Q61" s="87"/>
      <c r="R61" s="87"/>
      <c r="S61" s="250"/>
    </row>
    <row r="62" spans="1:19" s="254" customFormat="1" ht="15" customHeight="1">
      <c r="A62" s="77"/>
      <c r="B62" s="120" t="str">
        <f>"5 "&amp;Texttabelle!E39</f>
        <v>5 absence payée</v>
      </c>
      <c r="C62" s="112"/>
      <c r="D62" s="294"/>
      <c r="E62" s="113"/>
      <c r="F62" s="563" t="str">
        <f>"10 "&amp;Texttabelle!E85</f>
        <v xml:space="preserve">10 Trav. suppl. pris </v>
      </c>
      <c r="G62" s="113"/>
      <c r="H62" s="294"/>
      <c r="I62" s="113"/>
      <c r="J62" s="114" t="str">
        <f>Texttabelle!E79</f>
        <v>selon taux d'activité (100% = 8:00 h / 80% = 6:24 h)</v>
      </c>
      <c r="K62" s="113"/>
      <c r="L62" s="113"/>
      <c r="M62" s="113"/>
      <c r="N62" s="295"/>
      <c r="O62" s="113"/>
      <c r="P62" s="115"/>
      <c r="Q62" s="87"/>
      <c r="R62" s="87"/>
      <c r="S62" s="250"/>
    </row>
    <row r="63" spans="1:19" s="254" customFormat="1" ht="14.25" customHeight="1" thickBot="1">
      <c r="A63" s="77"/>
      <c r="B63" s="117"/>
      <c r="C63" s="118"/>
      <c r="D63" s="121"/>
      <c r="E63" s="121"/>
      <c r="F63" s="121"/>
      <c r="G63" s="121"/>
      <c r="H63" s="121"/>
      <c r="I63" s="121"/>
      <c r="J63" s="121"/>
      <c r="K63" s="121"/>
      <c r="L63" s="121"/>
      <c r="M63" s="121"/>
      <c r="N63" s="122"/>
      <c r="O63" s="121"/>
      <c r="P63" s="123"/>
      <c r="Q63" s="87"/>
      <c r="R63" s="87"/>
      <c r="S63" s="250"/>
    </row>
    <row r="64" spans="1:19" s="254" customFormat="1" ht="15" customHeight="1">
      <c r="A64" s="77"/>
      <c r="B64" s="77"/>
      <c r="C64" s="77"/>
      <c r="D64" s="78"/>
      <c r="E64" s="78"/>
      <c r="F64" s="78"/>
      <c r="G64" s="78"/>
      <c r="H64" s="78"/>
      <c r="I64" s="78"/>
      <c r="J64" s="78"/>
      <c r="K64" s="78"/>
      <c r="L64" s="78"/>
      <c r="M64" s="78"/>
      <c r="N64" s="79"/>
      <c r="O64" s="78"/>
      <c r="P64" s="80"/>
      <c r="Q64" s="87"/>
      <c r="R64" s="87"/>
      <c r="S64" s="250"/>
    </row>
    <row r="65" spans="1:19" s="254" customFormat="1" ht="186" customHeight="1">
      <c r="A65" s="77"/>
      <c r="B65" s="575">
        <f>Texttabelle!E80</f>
        <v>0</v>
      </c>
      <c r="C65" s="576"/>
      <c r="D65" s="576"/>
      <c r="E65" s="576"/>
      <c r="F65" s="576"/>
      <c r="G65" s="576"/>
      <c r="H65" s="576"/>
      <c r="I65" s="576"/>
      <c r="J65" s="576"/>
      <c r="K65" s="576"/>
      <c r="L65" s="576"/>
      <c r="M65" s="576"/>
      <c r="N65" s="576"/>
      <c r="O65" s="576"/>
      <c r="P65" s="576"/>
      <c r="Q65" s="87"/>
      <c r="R65" s="87"/>
      <c r="S65" s="250"/>
    </row>
    <row r="66" spans="1:19" ht="15" customHeight="1">
      <c r="A66" s="82"/>
      <c r="B66" s="82"/>
      <c r="C66" s="82"/>
      <c r="D66" s="82"/>
      <c r="E66" s="82"/>
      <c r="F66" s="82"/>
      <c r="G66" s="82"/>
      <c r="H66" s="82"/>
      <c r="I66" s="82"/>
      <c r="J66" s="82"/>
      <c r="K66" s="82"/>
      <c r="L66" s="82"/>
      <c r="M66" s="82"/>
      <c r="N66" s="82"/>
      <c r="O66" s="82"/>
      <c r="P66" s="82"/>
      <c r="Q66" s="365"/>
    </row>
    <row r="67" spans="1:19" s="254" customFormat="1" ht="170.25" customHeight="1">
      <c r="A67" s="77"/>
      <c r="B67" s="575">
        <f>Texttabelle!E81</f>
        <v>0</v>
      </c>
      <c r="C67" s="576"/>
      <c r="D67" s="576"/>
      <c r="E67" s="576"/>
      <c r="F67" s="576"/>
      <c r="G67" s="576"/>
      <c r="H67" s="576"/>
      <c r="I67" s="576"/>
      <c r="J67" s="576"/>
      <c r="K67" s="576"/>
      <c r="L67" s="576"/>
      <c r="M67" s="576"/>
      <c r="N67" s="576"/>
      <c r="O67" s="576"/>
      <c r="P67" s="576"/>
      <c r="Q67" s="87"/>
      <c r="R67" s="87"/>
      <c r="S67" s="250"/>
    </row>
    <row r="68" spans="1:19" ht="15" customHeight="1">
      <c r="Q68" s="401"/>
    </row>
    <row r="69" spans="1:19" ht="15" customHeight="1">
      <c r="Q69" s="401"/>
    </row>
    <row r="70" spans="1:19" ht="15" customHeight="1">
      <c r="Q70" s="401"/>
    </row>
    <row r="71" spans="1:19" ht="15" customHeight="1">
      <c r="Q71" s="401"/>
    </row>
    <row r="72" spans="1:19" ht="15" customHeight="1">
      <c r="Q72" s="401"/>
    </row>
    <row r="73" spans="1:19" ht="15" customHeight="1">
      <c r="Q73" s="401"/>
    </row>
    <row r="74" spans="1:19" ht="15" customHeight="1">
      <c r="Q74" s="401"/>
    </row>
    <row r="75" spans="1:19" ht="15" customHeight="1">
      <c r="Q75" s="401"/>
    </row>
    <row r="76" spans="1:19" ht="15" customHeight="1">
      <c r="Q76" s="401"/>
    </row>
    <row r="77" spans="1:19" ht="15" customHeight="1">
      <c r="Q77" s="401"/>
    </row>
    <row r="78" spans="1:19" ht="15" customHeight="1">
      <c r="Q78" s="401"/>
    </row>
    <row r="79" spans="1:19" ht="15" customHeight="1">
      <c r="Q79" s="401"/>
    </row>
    <row r="80" spans="1:19" ht="15" customHeight="1">
      <c r="Q80" s="401"/>
    </row>
    <row r="81" spans="17:17" ht="15" customHeight="1">
      <c r="Q81" s="401"/>
    </row>
    <row r="82" spans="17:17" ht="15" customHeight="1">
      <c r="Q82" s="401"/>
    </row>
    <row r="83" spans="17:17" ht="15" customHeight="1">
      <c r="Q83" s="401"/>
    </row>
    <row r="84" spans="17:17" ht="15" customHeight="1">
      <c r="Q84" s="401"/>
    </row>
    <row r="85" spans="17:17" ht="15" customHeight="1">
      <c r="Q85" s="401"/>
    </row>
    <row r="86" spans="17:17" ht="15" customHeight="1">
      <c r="Q86" s="401"/>
    </row>
    <row r="87" spans="17:17" ht="15" customHeight="1">
      <c r="Q87" s="401"/>
    </row>
    <row r="88" spans="17:17" ht="15" customHeight="1">
      <c r="Q88" s="401"/>
    </row>
    <row r="89" spans="17:17" ht="15" customHeight="1">
      <c r="Q89" s="401"/>
    </row>
    <row r="90" spans="17:17" ht="15" customHeight="1">
      <c r="Q90" s="401"/>
    </row>
    <row r="91" spans="17:17" ht="15" customHeight="1">
      <c r="Q91" s="401"/>
    </row>
    <row r="92" spans="17:17" ht="15" customHeight="1">
      <c r="Q92" s="401"/>
    </row>
    <row r="93" spans="17:17" ht="15" customHeight="1">
      <c r="Q93" s="401"/>
    </row>
    <row r="94" spans="17:17" ht="15" customHeight="1">
      <c r="Q94" s="401"/>
    </row>
    <row r="95" spans="17:17" ht="15" customHeight="1">
      <c r="Q95" s="401"/>
    </row>
    <row r="96" spans="17:17" ht="15" customHeight="1">
      <c r="Q96" s="401"/>
    </row>
    <row r="97" spans="17:17" ht="15" customHeight="1">
      <c r="Q97" s="401"/>
    </row>
    <row r="98" spans="17:17" ht="15" customHeight="1">
      <c r="Q98" s="401"/>
    </row>
    <row r="99" spans="17:17" ht="15" customHeight="1">
      <c r="Q99" s="401"/>
    </row>
    <row r="100" spans="17:17" ht="15" customHeight="1">
      <c r="Q100" s="401"/>
    </row>
    <row r="101" spans="17:17" ht="15" customHeight="1">
      <c r="Q101" s="401"/>
    </row>
    <row r="102" spans="17:17" ht="15" customHeight="1">
      <c r="Q102" s="401"/>
    </row>
    <row r="103" spans="17:17" ht="15" customHeight="1">
      <c r="Q103" s="401"/>
    </row>
    <row r="104" spans="17:17" ht="15" customHeight="1">
      <c r="Q104" s="401"/>
    </row>
    <row r="105" spans="17:17" ht="15" customHeight="1">
      <c r="Q105" s="401"/>
    </row>
    <row r="106" spans="17:17" ht="15" customHeight="1">
      <c r="Q106" s="401"/>
    </row>
    <row r="107" spans="17:17" ht="15" customHeight="1">
      <c r="Q107" s="401"/>
    </row>
    <row r="108" spans="17:17" ht="15" customHeight="1">
      <c r="Q108" s="401"/>
    </row>
    <row r="109" spans="17:17" ht="15" customHeight="1">
      <c r="Q109" s="401"/>
    </row>
    <row r="110" spans="17:17" ht="15" customHeight="1">
      <c r="Q110" s="401"/>
    </row>
    <row r="111" spans="17:17" ht="15" customHeight="1">
      <c r="Q111" s="401"/>
    </row>
    <row r="112" spans="17:17" ht="15" customHeight="1">
      <c r="Q112" s="401"/>
    </row>
    <row r="113" spans="17:17" ht="15" customHeight="1">
      <c r="Q113" s="401"/>
    </row>
    <row r="114" spans="17:17" ht="15" customHeight="1">
      <c r="Q114" s="401"/>
    </row>
    <row r="115" spans="17:17" ht="15" customHeight="1">
      <c r="Q115" s="401"/>
    </row>
    <row r="116" spans="17:17" ht="15" customHeight="1">
      <c r="Q116" s="401"/>
    </row>
    <row r="117" spans="17:17" ht="15" customHeight="1">
      <c r="Q117" s="401"/>
    </row>
    <row r="118" spans="17:17" ht="15" customHeight="1">
      <c r="Q118" s="401"/>
    </row>
    <row r="119" spans="17:17" ht="15" customHeight="1">
      <c r="Q119" s="401"/>
    </row>
    <row r="120" spans="17:17" ht="15" customHeight="1">
      <c r="Q120" s="401"/>
    </row>
    <row r="121" spans="17:17" ht="15" customHeight="1">
      <c r="Q121" s="401"/>
    </row>
    <row r="122" spans="17:17" ht="15" customHeight="1">
      <c r="Q122" s="401"/>
    </row>
    <row r="123" spans="17:17" ht="15" customHeight="1">
      <c r="Q123" s="401"/>
    </row>
    <row r="124" spans="17:17" ht="15" customHeight="1">
      <c r="Q124" s="401"/>
    </row>
    <row r="125" spans="17:17" ht="15" customHeight="1">
      <c r="Q125" s="401"/>
    </row>
    <row r="126" spans="17:17" ht="15" customHeight="1">
      <c r="Q126" s="401"/>
    </row>
    <row r="127" spans="17:17" ht="15" customHeight="1">
      <c r="Q127" s="401"/>
    </row>
    <row r="128" spans="17:17" ht="15" customHeight="1">
      <c r="Q128" s="401"/>
    </row>
    <row r="129" spans="17:17" ht="15" customHeight="1">
      <c r="Q129" s="401"/>
    </row>
    <row r="130" spans="17:17" ht="15" customHeight="1">
      <c r="Q130" s="401"/>
    </row>
    <row r="131" spans="17:17" ht="15" customHeight="1">
      <c r="Q131" s="401"/>
    </row>
    <row r="132" spans="17:17" ht="15" customHeight="1">
      <c r="Q132" s="401"/>
    </row>
    <row r="133" spans="17:17" ht="15" customHeight="1">
      <c r="Q133" s="401"/>
    </row>
    <row r="134" spans="17:17" ht="15" customHeight="1">
      <c r="Q134" s="401"/>
    </row>
    <row r="135" spans="17:17" ht="15" customHeight="1">
      <c r="Q135" s="401"/>
    </row>
    <row r="136" spans="17:17" ht="15" customHeight="1">
      <c r="Q136" s="401"/>
    </row>
    <row r="137" spans="17:17" ht="15" customHeight="1">
      <c r="Q137" s="401"/>
    </row>
    <row r="138" spans="17:17" ht="15" customHeight="1">
      <c r="Q138" s="401"/>
    </row>
    <row r="139" spans="17:17" ht="15" customHeight="1">
      <c r="Q139" s="401"/>
    </row>
    <row r="140" spans="17:17" ht="15" customHeight="1">
      <c r="Q140" s="401"/>
    </row>
    <row r="141" spans="17:17" ht="15" customHeight="1">
      <c r="Q141" s="401"/>
    </row>
    <row r="142" spans="17:17" ht="15" customHeight="1">
      <c r="Q142" s="401"/>
    </row>
    <row r="143" spans="17:17" ht="15" customHeight="1">
      <c r="Q143" s="401"/>
    </row>
    <row r="144" spans="17:17" ht="15" customHeight="1">
      <c r="Q144" s="401"/>
    </row>
    <row r="145" spans="17:17" ht="15" customHeight="1">
      <c r="Q145" s="401"/>
    </row>
    <row r="146" spans="17:17" ht="15" customHeight="1">
      <c r="Q146" s="401"/>
    </row>
    <row r="147" spans="17:17" ht="15" customHeight="1">
      <c r="Q147" s="401"/>
    </row>
    <row r="148" spans="17:17" ht="15" customHeight="1">
      <c r="Q148" s="401"/>
    </row>
    <row r="149" spans="17:17" ht="15" customHeight="1">
      <c r="Q149" s="401"/>
    </row>
    <row r="150" spans="17:17" ht="15" customHeight="1">
      <c r="Q150" s="401"/>
    </row>
    <row r="151" spans="17:17" ht="15" customHeight="1">
      <c r="Q151" s="401"/>
    </row>
    <row r="152" spans="17:17" ht="15" customHeight="1">
      <c r="Q152" s="401"/>
    </row>
    <row r="153" spans="17:17" ht="15" customHeight="1">
      <c r="Q153" s="401"/>
    </row>
    <row r="154" spans="17:17" ht="15" customHeight="1">
      <c r="Q154" s="401"/>
    </row>
    <row r="155" spans="17:17" ht="15" customHeight="1">
      <c r="Q155" s="401"/>
    </row>
    <row r="156" spans="17:17" ht="15" customHeight="1">
      <c r="Q156" s="401"/>
    </row>
    <row r="157" spans="17:17" ht="15" customHeight="1">
      <c r="Q157" s="401"/>
    </row>
    <row r="158" spans="17:17" ht="15" customHeight="1">
      <c r="Q158" s="401"/>
    </row>
    <row r="159" spans="17:17" ht="15" customHeight="1">
      <c r="Q159" s="401"/>
    </row>
    <row r="160" spans="17:17" ht="15" customHeight="1">
      <c r="Q160" s="401"/>
    </row>
    <row r="161" spans="17:17" ht="15" customHeight="1">
      <c r="Q161" s="401"/>
    </row>
    <row r="162" spans="17:17" ht="15" customHeight="1">
      <c r="Q162" s="401"/>
    </row>
    <row r="163" spans="17:17" ht="15" customHeight="1">
      <c r="Q163" s="401"/>
    </row>
    <row r="164" spans="17:17" ht="15" customHeight="1">
      <c r="Q164" s="401"/>
    </row>
    <row r="165" spans="17:17" ht="15" customHeight="1">
      <c r="Q165" s="401"/>
    </row>
    <row r="166" spans="17:17" ht="15" customHeight="1">
      <c r="Q166" s="401"/>
    </row>
    <row r="167" spans="17:17" ht="15" customHeight="1">
      <c r="Q167" s="401"/>
    </row>
    <row r="168" spans="17:17" ht="15" customHeight="1">
      <c r="Q168" s="401"/>
    </row>
    <row r="169" spans="17:17" ht="15" customHeight="1">
      <c r="Q169" s="401"/>
    </row>
    <row r="170" spans="17:17" ht="15" customHeight="1">
      <c r="Q170" s="401"/>
    </row>
    <row r="171" spans="17:17" ht="15" customHeight="1">
      <c r="Q171" s="401"/>
    </row>
    <row r="172" spans="17:17" ht="15" customHeight="1">
      <c r="Q172" s="401"/>
    </row>
    <row r="173" spans="17:17" ht="15" customHeight="1">
      <c r="Q173" s="401"/>
    </row>
    <row r="174" spans="17:17" ht="15" customHeight="1">
      <c r="Q174" s="401"/>
    </row>
    <row r="175" spans="17:17" ht="15" customHeight="1">
      <c r="Q175" s="401"/>
    </row>
    <row r="176" spans="17:17" ht="15" customHeight="1">
      <c r="Q176" s="401"/>
    </row>
    <row r="177" spans="17:17" ht="15" customHeight="1">
      <c r="Q177" s="401"/>
    </row>
    <row r="178" spans="17:17" ht="15" customHeight="1">
      <c r="Q178" s="401"/>
    </row>
    <row r="179" spans="17:17" ht="15" customHeight="1">
      <c r="Q179" s="401"/>
    </row>
    <row r="180" spans="17:17" ht="15" customHeight="1">
      <c r="Q180" s="401"/>
    </row>
    <row r="181" spans="17:17" ht="15" customHeight="1">
      <c r="Q181" s="401"/>
    </row>
    <row r="182" spans="17:17" ht="15" customHeight="1">
      <c r="Q182" s="401"/>
    </row>
    <row r="183" spans="17:17" ht="15" customHeight="1">
      <c r="Q183" s="401"/>
    </row>
    <row r="184" spans="17:17" ht="15" customHeight="1">
      <c r="Q184" s="401"/>
    </row>
    <row r="185" spans="17:17" ht="15" customHeight="1">
      <c r="Q185" s="401"/>
    </row>
    <row r="186" spans="17:17" ht="15" customHeight="1">
      <c r="Q186" s="401"/>
    </row>
    <row r="187" spans="17:17" ht="15" customHeight="1">
      <c r="Q187" s="401"/>
    </row>
    <row r="188" spans="17:17" ht="15" customHeight="1">
      <c r="Q188" s="401"/>
    </row>
    <row r="189" spans="17:17" ht="15" customHeight="1">
      <c r="Q189" s="401"/>
    </row>
    <row r="190" spans="17:17" ht="15" customHeight="1">
      <c r="Q190" s="401"/>
    </row>
    <row r="191" spans="17:17" ht="15" customHeight="1">
      <c r="Q191" s="401"/>
    </row>
    <row r="192" spans="17:17" ht="15" customHeight="1">
      <c r="Q192" s="401"/>
    </row>
    <row r="193" spans="17:17" ht="15" customHeight="1">
      <c r="Q193" s="401"/>
    </row>
    <row r="194" spans="17:17" ht="15" customHeight="1">
      <c r="Q194" s="401"/>
    </row>
    <row r="195" spans="17:17" ht="15" customHeight="1">
      <c r="Q195" s="401"/>
    </row>
    <row r="196" spans="17:17" ht="15" customHeight="1">
      <c r="Q196" s="401"/>
    </row>
    <row r="197" spans="17:17" ht="15" customHeight="1">
      <c r="Q197" s="401"/>
    </row>
    <row r="198" spans="17:17" ht="15" customHeight="1">
      <c r="Q198" s="401"/>
    </row>
    <row r="199" spans="17:17" ht="15" customHeight="1">
      <c r="Q199" s="401"/>
    </row>
    <row r="200" spans="17:17" ht="15" customHeight="1">
      <c r="Q200" s="401"/>
    </row>
    <row r="201" spans="17:17" ht="15" customHeight="1">
      <c r="Q201" s="401"/>
    </row>
    <row r="202" spans="17:17" ht="15" customHeight="1">
      <c r="Q202" s="401"/>
    </row>
    <row r="203" spans="17:17" ht="15" customHeight="1">
      <c r="Q203" s="401"/>
    </row>
    <row r="204" spans="17:17" ht="15" customHeight="1">
      <c r="Q204" s="401"/>
    </row>
    <row r="205" spans="17:17" ht="15" customHeight="1">
      <c r="Q205" s="401"/>
    </row>
    <row r="206" spans="17:17" ht="15" customHeight="1">
      <c r="Q206" s="401"/>
    </row>
    <row r="207" spans="17:17" ht="15" customHeight="1">
      <c r="Q207" s="401"/>
    </row>
    <row r="208" spans="17:17" ht="15" customHeight="1">
      <c r="Q208" s="401"/>
    </row>
    <row r="209" spans="17:17" ht="15" customHeight="1">
      <c r="Q209" s="401"/>
    </row>
    <row r="210" spans="17:17" ht="15" customHeight="1">
      <c r="Q210" s="401"/>
    </row>
    <row r="211" spans="17:17" ht="15" customHeight="1">
      <c r="Q211" s="401"/>
    </row>
    <row r="212" spans="17:17" ht="15" customHeight="1">
      <c r="Q212" s="401"/>
    </row>
    <row r="213" spans="17:17" ht="15" customHeight="1">
      <c r="Q213" s="401"/>
    </row>
    <row r="214" spans="17:17" ht="15" customHeight="1">
      <c r="Q214" s="401"/>
    </row>
    <row r="215" spans="17:17" ht="15" customHeight="1">
      <c r="Q215" s="401"/>
    </row>
    <row r="216" spans="17:17" ht="15" customHeight="1">
      <c r="Q216" s="401"/>
    </row>
    <row r="217" spans="17:17" ht="15" customHeight="1">
      <c r="Q217" s="401"/>
    </row>
    <row r="218" spans="17:17" ht="15" customHeight="1">
      <c r="Q218" s="401"/>
    </row>
    <row r="219" spans="17:17" ht="15" customHeight="1">
      <c r="Q219" s="401"/>
    </row>
    <row r="220" spans="17:17" ht="15" customHeight="1">
      <c r="Q220" s="401"/>
    </row>
    <row r="221" spans="17:17" ht="15" customHeight="1">
      <c r="Q221" s="401"/>
    </row>
    <row r="222" spans="17:17" ht="15" customHeight="1">
      <c r="Q222" s="401"/>
    </row>
    <row r="223" spans="17:17" ht="15" customHeight="1">
      <c r="Q223" s="401"/>
    </row>
    <row r="224" spans="17:17" ht="15" customHeight="1">
      <c r="Q224" s="401"/>
    </row>
    <row r="225" spans="17:17" ht="15" customHeight="1">
      <c r="Q225" s="401"/>
    </row>
    <row r="226" spans="17:17" ht="15" customHeight="1">
      <c r="Q226" s="401"/>
    </row>
    <row r="227" spans="17:17" ht="15" customHeight="1">
      <c r="Q227" s="401"/>
    </row>
    <row r="228" spans="17:17" ht="15" customHeight="1">
      <c r="Q228" s="401"/>
    </row>
    <row r="229" spans="17:17" ht="15" customHeight="1">
      <c r="Q229" s="401"/>
    </row>
    <row r="230" spans="17:17" ht="15" customHeight="1">
      <c r="Q230" s="401"/>
    </row>
    <row r="231" spans="17:17" ht="15" customHeight="1">
      <c r="Q231" s="401"/>
    </row>
    <row r="232" spans="17:17" ht="15" customHeight="1">
      <c r="Q232" s="401"/>
    </row>
    <row r="233" spans="17:17" ht="15" customHeight="1">
      <c r="Q233" s="401"/>
    </row>
    <row r="234" spans="17:17" ht="15" customHeight="1">
      <c r="Q234" s="401"/>
    </row>
    <row r="235" spans="17:17" ht="15" customHeight="1">
      <c r="Q235" s="401"/>
    </row>
    <row r="236" spans="17:17" ht="15" customHeight="1">
      <c r="Q236" s="401"/>
    </row>
    <row r="237" spans="17:17" ht="15" customHeight="1">
      <c r="Q237" s="401"/>
    </row>
    <row r="238" spans="17:17" ht="15" customHeight="1">
      <c r="Q238" s="401"/>
    </row>
    <row r="239" spans="17:17" ht="15" customHeight="1">
      <c r="Q239" s="401"/>
    </row>
    <row r="240" spans="17:17" ht="15" customHeight="1">
      <c r="Q240" s="401"/>
    </row>
    <row r="241" spans="17:17" ht="15" customHeight="1">
      <c r="Q241" s="401"/>
    </row>
    <row r="242" spans="17:17" ht="15" customHeight="1">
      <c r="Q242" s="401"/>
    </row>
    <row r="243" spans="17:17" ht="15" customHeight="1">
      <c r="Q243" s="401"/>
    </row>
    <row r="244" spans="17:17" ht="15" customHeight="1">
      <c r="Q244" s="401"/>
    </row>
    <row r="245" spans="17:17" ht="15" customHeight="1">
      <c r="Q245" s="401"/>
    </row>
    <row r="246" spans="17:17" ht="15" customHeight="1">
      <c r="Q246" s="401"/>
    </row>
    <row r="247" spans="17:17" ht="15" customHeight="1">
      <c r="Q247" s="401"/>
    </row>
    <row r="248" spans="17:17" ht="15" customHeight="1">
      <c r="Q248" s="401"/>
    </row>
    <row r="249" spans="17:17" ht="15" customHeight="1">
      <c r="Q249" s="401"/>
    </row>
    <row r="250" spans="17:17" ht="15" customHeight="1">
      <c r="Q250" s="401"/>
    </row>
    <row r="251" spans="17:17" ht="15" customHeight="1">
      <c r="Q251" s="401"/>
    </row>
    <row r="252" spans="17:17" ht="15" customHeight="1">
      <c r="Q252" s="401"/>
    </row>
    <row r="253" spans="17:17" ht="15" customHeight="1">
      <c r="Q253" s="401"/>
    </row>
    <row r="254" spans="17:17" ht="15" customHeight="1">
      <c r="Q254" s="401"/>
    </row>
    <row r="255" spans="17:17" ht="15" customHeight="1">
      <c r="Q255" s="401"/>
    </row>
    <row r="256" spans="17:17" ht="15" customHeight="1">
      <c r="Q256" s="401"/>
    </row>
    <row r="257" spans="17:17" ht="15" customHeight="1">
      <c r="Q257" s="401"/>
    </row>
    <row r="258" spans="17:17" ht="15" customHeight="1">
      <c r="Q258" s="401"/>
    </row>
    <row r="259" spans="17:17" ht="15" customHeight="1">
      <c r="Q259" s="401"/>
    </row>
    <row r="260" spans="17:17" ht="15" customHeight="1">
      <c r="Q260" s="401"/>
    </row>
    <row r="261" spans="17:17" ht="15" customHeight="1">
      <c r="Q261" s="401"/>
    </row>
    <row r="262" spans="17:17" ht="15" customHeight="1">
      <c r="Q262" s="401"/>
    </row>
    <row r="263" spans="17:17" ht="15" customHeight="1">
      <c r="Q263" s="401"/>
    </row>
    <row r="264" spans="17:17" ht="15" customHeight="1">
      <c r="Q264" s="401"/>
    </row>
    <row r="265" spans="17:17" ht="15" customHeight="1">
      <c r="Q265" s="401"/>
    </row>
    <row r="266" spans="17:17" ht="15" customHeight="1">
      <c r="Q266" s="401"/>
    </row>
    <row r="267" spans="17:17" ht="15" customHeight="1">
      <c r="Q267" s="401"/>
    </row>
    <row r="268" spans="17:17" ht="15" customHeight="1">
      <c r="Q268" s="401"/>
    </row>
    <row r="269" spans="17:17" ht="15" customHeight="1">
      <c r="Q269" s="401"/>
    </row>
    <row r="270" spans="17:17" ht="15" customHeight="1">
      <c r="Q270" s="401"/>
    </row>
    <row r="271" spans="17:17" ht="15" customHeight="1">
      <c r="Q271" s="401"/>
    </row>
    <row r="272" spans="17:17" ht="15" customHeight="1">
      <c r="Q272" s="401"/>
    </row>
    <row r="273" spans="17:17" ht="15" customHeight="1">
      <c r="Q273" s="401"/>
    </row>
    <row r="274" spans="17:17" ht="15" customHeight="1">
      <c r="Q274" s="401"/>
    </row>
    <row r="275" spans="17:17" ht="15" customHeight="1">
      <c r="Q275" s="401"/>
    </row>
    <row r="276" spans="17:17" ht="15" customHeight="1">
      <c r="Q276" s="401"/>
    </row>
    <row r="277" spans="17:17" ht="15" customHeight="1">
      <c r="Q277" s="401"/>
    </row>
    <row r="278" spans="17:17" ht="15" customHeight="1">
      <c r="Q278" s="401"/>
    </row>
    <row r="279" spans="17:17" ht="15" customHeight="1">
      <c r="Q279" s="401"/>
    </row>
    <row r="280" spans="17:17" ht="15" customHeight="1">
      <c r="Q280" s="401"/>
    </row>
    <row r="281" spans="17:17" ht="15" customHeight="1">
      <c r="Q281" s="401"/>
    </row>
    <row r="282" spans="17:17" ht="15" customHeight="1">
      <c r="Q282" s="401"/>
    </row>
    <row r="283" spans="17:17" ht="15" customHeight="1">
      <c r="Q283" s="401"/>
    </row>
    <row r="284" spans="17:17" ht="15" customHeight="1">
      <c r="Q284" s="401"/>
    </row>
    <row r="285" spans="17:17" ht="15" customHeight="1">
      <c r="Q285" s="401"/>
    </row>
    <row r="286" spans="17:17" ht="15" customHeight="1">
      <c r="Q286" s="401"/>
    </row>
    <row r="287" spans="17:17" ht="15" customHeight="1">
      <c r="Q287" s="401"/>
    </row>
    <row r="288" spans="17:17" ht="15" customHeight="1">
      <c r="Q288" s="401"/>
    </row>
    <row r="289" spans="17:17" ht="15" customHeight="1">
      <c r="Q289" s="401"/>
    </row>
    <row r="290" spans="17:17" ht="15" customHeight="1">
      <c r="Q290" s="401"/>
    </row>
    <row r="291" spans="17:17" ht="15" customHeight="1">
      <c r="Q291" s="401"/>
    </row>
    <row r="292" spans="17:17" ht="15" customHeight="1">
      <c r="Q292" s="401"/>
    </row>
    <row r="293" spans="17:17" ht="15" customHeight="1">
      <c r="Q293" s="401"/>
    </row>
    <row r="294" spans="17:17" ht="15" customHeight="1">
      <c r="Q294" s="401"/>
    </row>
    <row r="295" spans="17:17" ht="15" customHeight="1">
      <c r="Q295" s="401"/>
    </row>
    <row r="296" spans="17:17" ht="15" customHeight="1">
      <c r="Q296" s="401"/>
    </row>
    <row r="297" spans="17:17" ht="15" customHeight="1">
      <c r="Q297" s="401"/>
    </row>
    <row r="298" spans="17:17" ht="15" customHeight="1">
      <c r="Q298" s="401"/>
    </row>
    <row r="299" spans="17:17" ht="15" customHeight="1">
      <c r="Q299" s="401"/>
    </row>
    <row r="300" spans="17:17" ht="15" customHeight="1">
      <c r="Q300" s="401"/>
    </row>
    <row r="301" spans="17:17" ht="15" customHeight="1">
      <c r="Q301" s="401"/>
    </row>
    <row r="302" spans="17:17" ht="15" customHeight="1">
      <c r="Q302" s="401"/>
    </row>
    <row r="303" spans="17:17" ht="15" customHeight="1">
      <c r="Q303" s="401"/>
    </row>
    <row r="304" spans="17:17" ht="15" customHeight="1">
      <c r="Q304" s="401"/>
    </row>
    <row r="305" spans="17:17" ht="15" customHeight="1">
      <c r="Q305" s="401"/>
    </row>
    <row r="306" spans="17:17" ht="15" customHeight="1">
      <c r="Q306" s="401"/>
    </row>
    <row r="307" spans="17:17" ht="15" customHeight="1">
      <c r="Q307" s="401"/>
    </row>
    <row r="308" spans="17:17" ht="15" customHeight="1">
      <c r="Q308" s="401"/>
    </row>
    <row r="309" spans="17:17" ht="15" customHeight="1">
      <c r="Q309" s="401"/>
    </row>
    <row r="310" spans="17:17" ht="15" customHeight="1">
      <c r="Q310" s="401"/>
    </row>
    <row r="311" spans="17:17" ht="15" customHeight="1">
      <c r="Q311" s="401"/>
    </row>
    <row r="312" spans="17:17" ht="15" customHeight="1">
      <c r="Q312" s="401"/>
    </row>
    <row r="313" spans="17:17" ht="15" customHeight="1">
      <c r="Q313" s="401"/>
    </row>
    <row r="314" spans="17:17" ht="15" customHeight="1">
      <c r="Q314" s="401"/>
    </row>
    <row r="315" spans="17:17" ht="15" customHeight="1">
      <c r="Q315" s="401"/>
    </row>
    <row r="316" spans="17:17" ht="15" customHeight="1">
      <c r="Q316" s="401"/>
    </row>
    <row r="317" spans="17:17" ht="15" customHeight="1">
      <c r="Q317" s="401"/>
    </row>
    <row r="318" spans="17:17" ht="15" customHeight="1">
      <c r="Q318" s="401"/>
    </row>
    <row r="319" spans="17:17" ht="15" customHeight="1">
      <c r="Q319" s="401"/>
    </row>
    <row r="320" spans="17:17" ht="15" customHeight="1">
      <c r="Q320" s="401"/>
    </row>
    <row r="321" spans="17:17" ht="15" customHeight="1">
      <c r="Q321" s="401"/>
    </row>
    <row r="322" spans="17:17" ht="15" customHeight="1">
      <c r="Q322" s="401"/>
    </row>
    <row r="323" spans="17:17" ht="15" customHeight="1">
      <c r="Q323" s="401"/>
    </row>
    <row r="324" spans="17:17" ht="15" customHeight="1">
      <c r="Q324" s="401"/>
    </row>
    <row r="325" spans="17:17" ht="15" customHeight="1">
      <c r="Q325" s="401"/>
    </row>
    <row r="326" spans="17:17" ht="15" customHeight="1">
      <c r="Q326" s="401"/>
    </row>
    <row r="327" spans="17:17" ht="15" customHeight="1">
      <c r="Q327" s="401"/>
    </row>
    <row r="328" spans="17:17" ht="15" customHeight="1">
      <c r="Q328" s="401"/>
    </row>
    <row r="329" spans="17:17" ht="15" customHeight="1">
      <c r="Q329" s="401"/>
    </row>
    <row r="330" spans="17:17" ht="15" customHeight="1">
      <c r="Q330" s="401"/>
    </row>
    <row r="331" spans="17:17" ht="15" customHeight="1">
      <c r="Q331" s="401"/>
    </row>
    <row r="332" spans="17:17" ht="15" customHeight="1">
      <c r="Q332" s="401"/>
    </row>
    <row r="333" spans="17:17" ht="15" customHeight="1">
      <c r="Q333" s="401"/>
    </row>
    <row r="334" spans="17:17" ht="15" customHeight="1">
      <c r="Q334" s="401"/>
    </row>
    <row r="335" spans="17:17" ht="15" customHeight="1">
      <c r="Q335" s="401"/>
    </row>
    <row r="336" spans="17:17" ht="15" customHeight="1">
      <c r="Q336" s="401"/>
    </row>
    <row r="337" spans="17:17" ht="15" customHeight="1">
      <c r="Q337" s="401"/>
    </row>
    <row r="338" spans="17:17" ht="15" customHeight="1">
      <c r="Q338" s="401"/>
    </row>
    <row r="339" spans="17:17" ht="15" customHeight="1">
      <c r="Q339" s="401"/>
    </row>
    <row r="340" spans="17:17" ht="15" customHeight="1">
      <c r="Q340" s="401"/>
    </row>
    <row r="341" spans="17:17" ht="15" customHeight="1">
      <c r="Q341" s="401"/>
    </row>
    <row r="342" spans="17:17" ht="15" customHeight="1">
      <c r="Q342" s="401"/>
    </row>
    <row r="343" spans="17:17" ht="15" customHeight="1">
      <c r="Q343" s="401"/>
    </row>
    <row r="344" spans="17:17" ht="15" customHeight="1">
      <c r="Q344" s="401"/>
    </row>
    <row r="345" spans="17:17" ht="15" customHeight="1">
      <c r="Q345" s="401"/>
    </row>
    <row r="346" spans="17:17" ht="15" customHeight="1">
      <c r="Q346" s="401"/>
    </row>
    <row r="347" spans="17:17" ht="15" customHeight="1">
      <c r="Q347" s="401"/>
    </row>
    <row r="348" spans="17:17" ht="15" customHeight="1">
      <c r="Q348" s="401"/>
    </row>
    <row r="349" spans="17:17" ht="15" customHeight="1">
      <c r="Q349" s="401"/>
    </row>
    <row r="350" spans="17:17" ht="15" customHeight="1">
      <c r="Q350" s="401"/>
    </row>
    <row r="351" spans="17:17" ht="15" customHeight="1">
      <c r="Q351" s="401"/>
    </row>
    <row r="352" spans="17:17" ht="15" customHeight="1">
      <c r="Q352" s="401"/>
    </row>
    <row r="353" spans="17:17" ht="15" customHeight="1">
      <c r="Q353" s="401"/>
    </row>
    <row r="354" spans="17:17" ht="15" customHeight="1">
      <c r="Q354" s="401"/>
    </row>
    <row r="355" spans="17:17" ht="15" customHeight="1">
      <c r="Q355" s="401"/>
    </row>
    <row r="356" spans="17:17" ht="15" customHeight="1">
      <c r="Q356" s="401"/>
    </row>
    <row r="357" spans="17:17" ht="15" customHeight="1">
      <c r="Q357" s="401"/>
    </row>
    <row r="358" spans="17:17" ht="15" customHeight="1">
      <c r="Q358" s="401"/>
    </row>
    <row r="359" spans="17:17" ht="15" customHeight="1">
      <c r="Q359" s="401"/>
    </row>
    <row r="360" spans="17:17" ht="15" customHeight="1">
      <c r="Q360" s="401"/>
    </row>
    <row r="361" spans="17:17" ht="15" customHeight="1">
      <c r="Q361" s="401"/>
    </row>
    <row r="362" spans="17:17" ht="15" customHeight="1">
      <c r="Q362" s="401"/>
    </row>
    <row r="363" spans="17:17" ht="15" customHeight="1">
      <c r="Q363" s="401"/>
    </row>
    <row r="364" spans="17:17" ht="15" customHeight="1">
      <c r="Q364" s="401"/>
    </row>
    <row r="365" spans="17:17" ht="15" customHeight="1">
      <c r="Q365" s="401"/>
    </row>
    <row r="366" spans="17:17" ht="15" customHeight="1">
      <c r="Q366" s="401"/>
    </row>
    <row r="367" spans="17:17" ht="15" customHeight="1">
      <c r="Q367" s="401"/>
    </row>
    <row r="368" spans="17:17" ht="15" customHeight="1">
      <c r="Q368" s="401"/>
    </row>
    <row r="369" spans="17:17" ht="15" customHeight="1">
      <c r="Q369" s="401"/>
    </row>
    <row r="370" spans="17:17" ht="15" customHeight="1">
      <c r="Q370" s="401"/>
    </row>
    <row r="371" spans="17:17" ht="15" customHeight="1">
      <c r="Q371" s="401"/>
    </row>
    <row r="372" spans="17:17" ht="15" customHeight="1">
      <c r="Q372" s="401"/>
    </row>
    <row r="373" spans="17:17" ht="15" customHeight="1">
      <c r="Q373" s="401"/>
    </row>
    <row r="374" spans="17:17" ht="15" customHeight="1">
      <c r="Q374" s="401"/>
    </row>
    <row r="375" spans="17:17" ht="15" customHeight="1">
      <c r="Q375" s="401"/>
    </row>
    <row r="376" spans="17:17" ht="15" customHeight="1">
      <c r="Q376" s="401"/>
    </row>
    <row r="377" spans="17:17" ht="15" customHeight="1">
      <c r="Q377" s="401"/>
    </row>
    <row r="378" spans="17:17" ht="15" customHeight="1">
      <c r="Q378" s="401"/>
    </row>
    <row r="379" spans="17:17" ht="15" customHeight="1">
      <c r="Q379" s="401"/>
    </row>
    <row r="380" spans="17:17" ht="15" customHeight="1">
      <c r="Q380" s="401"/>
    </row>
    <row r="381" spans="17:17" ht="15" customHeight="1">
      <c r="Q381" s="401"/>
    </row>
    <row r="382" spans="17:17" ht="15" customHeight="1">
      <c r="Q382" s="401"/>
    </row>
    <row r="383" spans="17:17" ht="15" customHeight="1">
      <c r="Q383" s="401"/>
    </row>
    <row r="384" spans="17:17" ht="15" customHeight="1">
      <c r="Q384" s="401"/>
    </row>
    <row r="385" spans="17:17" ht="15" customHeight="1">
      <c r="Q385" s="401"/>
    </row>
    <row r="386" spans="17:17" ht="15" customHeight="1">
      <c r="Q386" s="401"/>
    </row>
    <row r="387" spans="17:17" ht="15" customHeight="1">
      <c r="Q387" s="401"/>
    </row>
    <row r="388" spans="17:17" ht="15" customHeight="1">
      <c r="Q388" s="401"/>
    </row>
    <row r="389" spans="17:17" ht="15" customHeight="1">
      <c r="Q389" s="401"/>
    </row>
    <row r="390" spans="17:17" ht="15" customHeight="1">
      <c r="Q390" s="401"/>
    </row>
    <row r="391" spans="17:17" ht="15" customHeight="1">
      <c r="Q391" s="401"/>
    </row>
    <row r="392" spans="17:17" ht="15" customHeight="1">
      <c r="Q392" s="401"/>
    </row>
    <row r="393" spans="17:17" ht="15" customHeight="1">
      <c r="Q393" s="401"/>
    </row>
    <row r="394" spans="17:17" ht="15" customHeight="1">
      <c r="Q394" s="401"/>
    </row>
    <row r="395" spans="17:17" ht="15" customHeight="1">
      <c r="Q395" s="401"/>
    </row>
    <row r="396" spans="17:17" ht="15" customHeight="1">
      <c r="Q396" s="401"/>
    </row>
    <row r="397" spans="17:17" ht="15" customHeight="1">
      <c r="Q397" s="401"/>
    </row>
    <row r="398" spans="17:17" ht="15" customHeight="1">
      <c r="Q398" s="401"/>
    </row>
    <row r="399" spans="17:17" ht="15" customHeight="1">
      <c r="Q399" s="401"/>
    </row>
    <row r="400" spans="17:17" ht="15" customHeight="1">
      <c r="Q400" s="401"/>
    </row>
    <row r="401" spans="17:17" ht="15" customHeight="1">
      <c r="Q401" s="401"/>
    </row>
    <row r="402" spans="17:17" ht="15" customHeight="1">
      <c r="Q402" s="401"/>
    </row>
    <row r="403" spans="17:17" ht="15" customHeight="1">
      <c r="Q403" s="401"/>
    </row>
    <row r="404" spans="17:17" ht="15" customHeight="1">
      <c r="Q404" s="401"/>
    </row>
    <row r="405" spans="17:17" ht="15" customHeight="1">
      <c r="Q405" s="401"/>
    </row>
    <row r="406" spans="17:17" ht="15" customHeight="1">
      <c r="Q406" s="401"/>
    </row>
    <row r="407" spans="17:17" ht="15" customHeight="1">
      <c r="Q407" s="401"/>
    </row>
    <row r="408" spans="17:17" ht="15" customHeight="1">
      <c r="Q408" s="401"/>
    </row>
    <row r="409" spans="17:17" ht="15" customHeight="1">
      <c r="Q409" s="401"/>
    </row>
    <row r="410" spans="17:17" ht="15" customHeight="1">
      <c r="Q410" s="401"/>
    </row>
    <row r="411" spans="17:17" ht="15" customHeight="1">
      <c r="Q411" s="401"/>
    </row>
    <row r="412" spans="17:17" ht="15" customHeight="1">
      <c r="Q412" s="401"/>
    </row>
    <row r="413" spans="17:17" ht="15" customHeight="1">
      <c r="Q413" s="401"/>
    </row>
    <row r="414" spans="17:17" ht="15" customHeight="1">
      <c r="Q414" s="401"/>
    </row>
    <row r="415" spans="17:17" ht="15" customHeight="1">
      <c r="Q415" s="401"/>
    </row>
    <row r="416" spans="17:17" ht="15" customHeight="1">
      <c r="Q416" s="401"/>
    </row>
    <row r="417" spans="17:17" ht="15" customHeight="1">
      <c r="Q417" s="401"/>
    </row>
    <row r="418" spans="17:17" ht="15" customHeight="1">
      <c r="Q418" s="401"/>
    </row>
    <row r="419" spans="17:17" ht="15" customHeight="1">
      <c r="Q419" s="401"/>
    </row>
    <row r="420" spans="17:17" ht="15" customHeight="1">
      <c r="Q420" s="401"/>
    </row>
    <row r="421" spans="17:17" ht="15" customHeight="1">
      <c r="Q421" s="401"/>
    </row>
    <row r="422" spans="17:17" ht="15" customHeight="1">
      <c r="Q422" s="401"/>
    </row>
    <row r="423" spans="17:17" ht="15" customHeight="1">
      <c r="Q423" s="401"/>
    </row>
    <row r="424" spans="17:17" ht="15" customHeight="1">
      <c r="Q424" s="401"/>
    </row>
    <row r="425" spans="17:17" ht="15" customHeight="1">
      <c r="Q425" s="401"/>
    </row>
    <row r="426" spans="17:17" ht="15" customHeight="1">
      <c r="Q426" s="401"/>
    </row>
    <row r="427" spans="17:17" ht="15" customHeight="1">
      <c r="Q427" s="401"/>
    </row>
    <row r="428" spans="17:17" ht="15" customHeight="1">
      <c r="Q428" s="401"/>
    </row>
    <row r="429" spans="17:17" ht="15" customHeight="1">
      <c r="Q429" s="401"/>
    </row>
    <row r="430" spans="17:17" ht="15" customHeight="1">
      <c r="Q430" s="401"/>
    </row>
    <row r="431" spans="17:17" ht="15" customHeight="1">
      <c r="Q431" s="401"/>
    </row>
    <row r="432" spans="17:17" ht="15" customHeight="1">
      <c r="Q432" s="401"/>
    </row>
    <row r="433" spans="17:17" ht="15" customHeight="1">
      <c r="Q433" s="401"/>
    </row>
    <row r="434" spans="17:17" ht="15" customHeight="1">
      <c r="Q434" s="401"/>
    </row>
    <row r="435" spans="17:17" ht="15" customHeight="1">
      <c r="Q435" s="401"/>
    </row>
    <row r="436" spans="17:17" ht="15" customHeight="1">
      <c r="Q436" s="401"/>
    </row>
    <row r="437" spans="17:17" ht="15" customHeight="1">
      <c r="Q437" s="401"/>
    </row>
    <row r="438" spans="17:17" ht="15" customHeight="1">
      <c r="Q438" s="401"/>
    </row>
    <row r="439" spans="17:17" ht="15" customHeight="1">
      <c r="Q439" s="401"/>
    </row>
    <row r="440" spans="17:17" ht="15" customHeight="1">
      <c r="Q440" s="401"/>
    </row>
    <row r="441" spans="17:17" ht="15" customHeight="1">
      <c r="Q441" s="401"/>
    </row>
    <row r="442" spans="17:17" ht="15" customHeight="1">
      <c r="Q442" s="401"/>
    </row>
    <row r="443" spans="17:17" ht="15" customHeight="1">
      <c r="Q443" s="401"/>
    </row>
    <row r="444" spans="17:17" ht="15" customHeight="1">
      <c r="Q444" s="401"/>
    </row>
    <row r="445" spans="17:17" ht="15" customHeight="1">
      <c r="Q445" s="401"/>
    </row>
    <row r="446" spans="17:17" ht="15" customHeight="1">
      <c r="Q446" s="401"/>
    </row>
    <row r="447" spans="17:17" ht="15" customHeight="1">
      <c r="Q447" s="401"/>
    </row>
    <row r="448" spans="17:17" ht="15" customHeight="1">
      <c r="Q448" s="401"/>
    </row>
    <row r="449" spans="17:17" ht="15" customHeight="1">
      <c r="Q449" s="401"/>
    </row>
    <row r="450" spans="17:17" ht="15" customHeight="1">
      <c r="Q450" s="401"/>
    </row>
    <row r="451" spans="17:17" ht="15" customHeight="1">
      <c r="Q451" s="401"/>
    </row>
    <row r="452" spans="17:17" ht="15" customHeight="1">
      <c r="Q452" s="401"/>
    </row>
    <row r="453" spans="17:17" ht="15" customHeight="1">
      <c r="Q453" s="401"/>
    </row>
    <row r="454" spans="17:17" ht="15" customHeight="1">
      <c r="Q454" s="401"/>
    </row>
    <row r="455" spans="17:17" ht="15" customHeight="1">
      <c r="Q455" s="401"/>
    </row>
    <row r="456" spans="17:17" ht="15" customHeight="1">
      <c r="Q456" s="401"/>
    </row>
    <row r="457" spans="17:17" ht="15" customHeight="1">
      <c r="Q457" s="401"/>
    </row>
    <row r="458" spans="17:17" ht="15" customHeight="1">
      <c r="Q458" s="401"/>
    </row>
    <row r="459" spans="17:17" ht="15" customHeight="1">
      <c r="Q459" s="401"/>
    </row>
    <row r="460" spans="17:17" ht="15" customHeight="1">
      <c r="Q460" s="401"/>
    </row>
    <row r="461" spans="17:17" ht="15" customHeight="1">
      <c r="Q461" s="401"/>
    </row>
    <row r="462" spans="17:17" ht="15" customHeight="1">
      <c r="Q462" s="401"/>
    </row>
    <row r="463" spans="17:17" ht="15" customHeight="1">
      <c r="Q463" s="401"/>
    </row>
    <row r="464" spans="17:17" ht="15" customHeight="1">
      <c r="Q464" s="401"/>
    </row>
    <row r="465" spans="17:17" ht="15" customHeight="1">
      <c r="Q465" s="401"/>
    </row>
    <row r="466" spans="17:17" ht="15" customHeight="1">
      <c r="Q466" s="401"/>
    </row>
    <row r="467" spans="17:17" ht="15" customHeight="1">
      <c r="Q467" s="401"/>
    </row>
    <row r="468" spans="17:17" ht="15" customHeight="1">
      <c r="Q468" s="401"/>
    </row>
    <row r="469" spans="17:17" ht="15" customHeight="1">
      <c r="Q469" s="401"/>
    </row>
    <row r="470" spans="17:17" ht="15" customHeight="1">
      <c r="Q470" s="401"/>
    </row>
    <row r="471" spans="17:17" ht="15" customHeight="1">
      <c r="Q471" s="401"/>
    </row>
    <row r="472" spans="17:17" ht="15" customHeight="1">
      <c r="Q472" s="401"/>
    </row>
    <row r="473" spans="17:17" ht="15" customHeight="1">
      <c r="Q473" s="401"/>
    </row>
    <row r="474" spans="17:17" ht="15" customHeight="1">
      <c r="Q474" s="401"/>
    </row>
    <row r="475" spans="17:17" ht="15" customHeight="1">
      <c r="Q475" s="401"/>
    </row>
    <row r="476" spans="17:17" ht="15" customHeight="1">
      <c r="Q476" s="401"/>
    </row>
    <row r="477" spans="17:17" ht="15" customHeight="1">
      <c r="Q477" s="401"/>
    </row>
    <row r="478" spans="17:17" ht="15" customHeight="1">
      <c r="Q478" s="401"/>
    </row>
    <row r="479" spans="17:17" ht="15" customHeight="1">
      <c r="Q479" s="401"/>
    </row>
    <row r="480" spans="17:17" ht="15" customHeight="1">
      <c r="Q480" s="401"/>
    </row>
    <row r="481" spans="17:17" ht="15" customHeight="1">
      <c r="Q481" s="401"/>
    </row>
    <row r="482" spans="17:17" ht="15" customHeight="1">
      <c r="Q482" s="401"/>
    </row>
    <row r="483" spans="17:17" ht="15" customHeight="1">
      <c r="Q483" s="401"/>
    </row>
    <row r="484" spans="17:17" ht="15" customHeight="1">
      <c r="Q484" s="401"/>
    </row>
    <row r="485" spans="17:17" ht="15" customHeight="1">
      <c r="Q485" s="401"/>
    </row>
    <row r="486" spans="17:17" ht="15" customHeight="1">
      <c r="Q486" s="401"/>
    </row>
    <row r="487" spans="17:17" ht="15" customHeight="1">
      <c r="Q487" s="401"/>
    </row>
    <row r="488" spans="17:17" ht="15" customHeight="1">
      <c r="Q488" s="401"/>
    </row>
    <row r="489" spans="17:17" ht="15" customHeight="1">
      <c r="Q489" s="401"/>
    </row>
    <row r="490" spans="17:17" ht="15" customHeight="1">
      <c r="Q490" s="401"/>
    </row>
    <row r="491" spans="17:17" ht="15" customHeight="1">
      <c r="Q491" s="401"/>
    </row>
    <row r="492" spans="17:17" ht="15" customHeight="1">
      <c r="Q492" s="401"/>
    </row>
    <row r="493" spans="17:17" ht="15" customHeight="1">
      <c r="Q493" s="401"/>
    </row>
    <row r="494" spans="17:17" ht="15" customHeight="1">
      <c r="Q494" s="401"/>
    </row>
    <row r="495" spans="17:17" ht="15" customHeight="1">
      <c r="Q495" s="401"/>
    </row>
    <row r="496" spans="17:17" ht="15" customHeight="1">
      <c r="Q496" s="401"/>
    </row>
    <row r="497" spans="17:17" ht="15" customHeight="1">
      <c r="Q497" s="401"/>
    </row>
    <row r="498" spans="17:17" ht="15" customHeight="1">
      <c r="Q498" s="401"/>
    </row>
    <row r="499" spans="17:17" ht="15" customHeight="1">
      <c r="Q499" s="401"/>
    </row>
    <row r="500" spans="17:17" ht="15" customHeight="1">
      <c r="Q500" s="401"/>
    </row>
    <row r="501" spans="17:17" ht="15" customHeight="1">
      <c r="Q501" s="401"/>
    </row>
    <row r="502" spans="17:17" ht="15" customHeight="1">
      <c r="Q502" s="401"/>
    </row>
    <row r="503" spans="17:17" ht="15" customHeight="1">
      <c r="Q503" s="401"/>
    </row>
    <row r="504" spans="17:17" ht="15" customHeight="1">
      <c r="Q504" s="401"/>
    </row>
  </sheetData>
  <mergeCells count="3">
    <mergeCell ref="F3:K3"/>
    <mergeCell ref="B65:P65"/>
    <mergeCell ref="B67:P67"/>
  </mergeCells>
  <phoneticPr fontId="0" type="noConversion"/>
  <conditionalFormatting sqref="F15:G19">
    <cfRule type="expression" dxfId="56" priority="19" stopIfTrue="1">
      <formula>#REF!="*"</formula>
    </cfRule>
  </conditionalFormatting>
  <conditionalFormatting sqref="F22:G26">
    <cfRule type="expression" dxfId="55" priority="17" stopIfTrue="1">
      <formula>#REF!="*"</formula>
    </cfRule>
  </conditionalFormatting>
  <conditionalFormatting sqref="F29:G33">
    <cfRule type="expression" dxfId="54" priority="15" stopIfTrue="1">
      <formula>#REF!="*"</formula>
    </cfRule>
  </conditionalFormatting>
  <conditionalFormatting sqref="F36:G40">
    <cfRule type="expression" dxfId="53" priority="13" stopIfTrue="1">
      <formula>#REF!="*"</formula>
    </cfRule>
  </conditionalFormatting>
  <conditionalFormatting sqref="F12:G12">
    <cfRule type="expression" dxfId="52" priority="11" stopIfTrue="1">
      <formula>#REF!="*"</formula>
    </cfRule>
  </conditionalFormatting>
  <conditionalFormatting sqref="D15:E19">
    <cfRule type="expression" dxfId="51" priority="5" stopIfTrue="1">
      <formula>#REF!="*"</formula>
    </cfRule>
  </conditionalFormatting>
  <conditionalFormatting sqref="D22:E26">
    <cfRule type="expression" dxfId="50" priority="4" stopIfTrue="1">
      <formula>#REF!="*"</formula>
    </cfRule>
  </conditionalFormatting>
  <conditionalFormatting sqref="D29:E33">
    <cfRule type="expression" dxfId="49" priority="3" stopIfTrue="1">
      <formula>#REF!="*"</formula>
    </cfRule>
  </conditionalFormatting>
  <conditionalFormatting sqref="D36:E40">
    <cfRule type="expression" dxfId="48" priority="2" stopIfTrue="1">
      <formula>#REF!="*"</formula>
    </cfRule>
  </conditionalFormatting>
  <conditionalFormatting sqref="D12:E12">
    <cfRule type="expression" dxfId="47" priority="1" stopIfTrue="1">
      <formula>#REF!="*"</formula>
    </cfRule>
  </conditionalFormatting>
  <dataValidations count="3">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 allowBlank="1" showErrorMessage="1" promptTitle="Überzeit" prompt="Total der im Berichstmonat geleisteten Überzeit_x000a_(wöchentliche Arbeitszeit über den Maximalstunden)" sqref="L49"/>
  </dataValidations>
  <printOptions horizontalCentered="1" gridLines="1"/>
  <pageMargins left="0.39370078740157483" right="0.39370078740157483" top="0.39370078740157483" bottom="0.39370078740157483" header="0.51181102362204722" footer="0.11811023622047245"/>
  <pageSetup paperSize="9" scale="74"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T693"/>
  <sheetViews>
    <sheetView showZeros="0" zoomScale="80" zoomScaleNormal="80" workbookViewId="0">
      <selection activeCell="O43" sqref="O43"/>
    </sheetView>
  </sheetViews>
  <sheetFormatPr baseColWidth="10" defaultRowHeight="15" customHeight="1"/>
  <cols>
    <col min="1" max="1" width="1.140625" style="257" customWidth="1"/>
    <col min="2" max="2" width="12.42578125" style="257" customWidth="1"/>
    <col min="3" max="3" width="6.7109375" style="257" customWidth="1"/>
    <col min="4" max="11" width="7" style="257" customWidth="1"/>
    <col min="12" max="12" width="7.5703125" style="257" customWidth="1"/>
    <col min="13" max="13" width="7.85546875" style="257" customWidth="1"/>
    <col min="14" max="14" width="3.7109375" style="257" customWidth="1"/>
    <col min="15" max="15" width="9.7109375" style="257" customWidth="1"/>
    <col min="16" max="16" width="22.28515625" style="257" customWidth="1"/>
    <col min="17" max="17" width="2.140625" style="258" hidden="1" customWidth="1"/>
    <col min="18" max="18" width="2.140625" style="87" hidden="1" customWidth="1"/>
    <col min="19" max="19" width="17.140625" style="253" hidden="1" customWidth="1"/>
    <col min="20" max="16384" width="11.42578125" style="257"/>
  </cols>
  <sheetData>
    <row r="1" spans="1:19" s="254" customFormat="1" ht="6" customHeight="1" thickBot="1">
      <c r="A1" s="77"/>
      <c r="B1" s="77"/>
      <c r="C1" s="77"/>
      <c r="D1" s="78"/>
      <c r="E1" s="78"/>
      <c r="F1" s="78"/>
      <c r="G1" s="78"/>
      <c r="H1" s="78"/>
      <c r="I1" s="78"/>
      <c r="J1" s="78"/>
      <c r="K1" s="78"/>
      <c r="L1" s="78"/>
      <c r="M1" s="78"/>
      <c r="N1" s="79"/>
      <c r="O1" s="78"/>
      <c r="P1" s="80"/>
      <c r="Q1" s="87"/>
      <c r="R1" s="87"/>
      <c r="S1" s="250"/>
    </row>
    <row r="2" spans="1:19" s="254" customFormat="1" ht="7.5" customHeight="1">
      <c r="A2" s="77"/>
      <c r="B2" s="164"/>
      <c r="C2" s="165"/>
      <c r="D2" s="166"/>
      <c r="E2" s="166"/>
      <c r="F2" s="166"/>
      <c r="G2" s="166"/>
      <c r="H2" s="166"/>
      <c r="I2" s="166"/>
      <c r="J2" s="166"/>
      <c r="K2" s="166"/>
      <c r="L2" s="166"/>
      <c r="M2" s="166"/>
      <c r="N2" s="167"/>
      <c r="O2" s="166"/>
      <c r="P2" s="168"/>
      <c r="Q2" s="87"/>
      <c r="R2" s="87"/>
      <c r="S2" s="250"/>
    </row>
    <row r="3" spans="1:19" s="255" customFormat="1" ht="15" customHeight="1">
      <c r="A3" s="83"/>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Bilanz_bilan!M19</f>
        <v>oct.</v>
      </c>
      <c r="Q3" s="94"/>
      <c r="R3" s="94"/>
      <c r="S3" s="251"/>
    </row>
    <row r="4" spans="1:19" s="254" customFormat="1" ht="7.5" customHeight="1">
      <c r="A4" s="77"/>
      <c r="B4" s="169"/>
      <c r="C4" s="143"/>
      <c r="D4" s="145"/>
      <c r="E4" s="145"/>
      <c r="F4" s="141"/>
      <c r="G4" s="141"/>
      <c r="H4" s="141"/>
      <c r="I4" s="141"/>
      <c r="J4" s="141"/>
      <c r="K4" s="141"/>
      <c r="L4" s="145"/>
      <c r="M4" s="145"/>
      <c r="N4" s="146"/>
      <c r="O4" s="141"/>
      <c r="P4" s="142"/>
      <c r="Q4" s="87"/>
      <c r="R4" s="87"/>
      <c r="S4" s="250"/>
    </row>
    <row r="5" spans="1:19" s="256" customFormat="1" ht="15" customHeight="1">
      <c r="A5" s="84"/>
      <c r="B5" s="169" t="str">
        <f>Texttabelle!$E$45</f>
        <v>Taux d'activité en% :</v>
      </c>
      <c r="C5" s="143"/>
      <c r="D5" s="144"/>
      <c r="E5" s="143"/>
      <c r="F5" s="217"/>
      <c r="G5" s="140"/>
      <c r="H5" s="140"/>
      <c r="I5" s="140"/>
      <c r="J5" s="141"/>
      <c r="K5" s="141"/>
      <c r="L5" s="145"/>
      <c r="M5" s="172" t="str">
        <f>Texttabelle!$E$49</f>
        <v>Tot. heures</v>
      </c>
      <c r="N5" s="146"/>
      <c r="O5" s="178">
        <f>SUM(Bilanz_bilan!$M$21/100*F5)</f>
        <v>0</v>
      </c>
      <c r="P5" s="142"/>
      <c r="Q5" s="94"/>
      <c r="R5" s="94"/>
      <c r="S5" s="252"/>
    </row>
    <row r="6" spans="1:19" s="256" customFormat="1" ht="7.5" customHeight="1">
      <c r="A6" s="84"/>
      <c r="B6" s="169"/>
      <c r="C6" s="143"/>
      <c r="D6" s="144"/>
      <c r="E6" s="143"/>
      <c r="F6" s="140"/>
      <c r="G6" s="140"/>
      <c r="H6" s="140"/>
      <c r="I6" s="140"/>
      <c r="J6" s="141"/>
      <c r="K6" s="141"/>
      <c r="L6" s="145"/>
      <c r="M6" s="172"/>
      <c r="N6" s="146"/>
      <c r="O6" s="178"/>
      <c r="P6" s="142"/>
      <c r="Q6" s="94"/>
      <c r="R6" s="94"/>
      <c r="S6" s="252"/>
    </row>
    <row r="7" spans="1:19" s="256" customFormat="1" ht="15" customHeight="1">
      <c r="A7" s="84"/>
      <c r="B7" s="169" t="str">
        <f>Texttabelle!$E$31</f>
        <v>Catégorie personnel :</v>
      </c>
      <c r="C7" s="143"/>
      <c r="D7" s="144"/>
      <c r="E7" s="143"/>
      <c r="F7" s="267">
        <f>Bilanz_bilan!$D$5</f>
        <v>0</v>
      </c>
      <c r="G7" s="140"/>
      <c r="H7" s="140"/>
      <c r="I7" s="140"/>
      <c r="J7" s="141"/>
      <c r="K7" s="141"/>
      <c r="L7" s="145"/>
      <c r="M7" s="172"/>
      <c r="N7" s="146"/>
      <c r="O7" s="178"/>
      <c r="P7" s="142"/>
      <c r="Q7" s="94"/>
      <c r="R7" s="94"/>
      <c r="S7" s="252"/>
    </row>
    <row r="8" spans="1:19" s="254" customFormat="1" ht="8.25" customHeight="1">
      <c r="A8" s="77"/>
      <c r="B8" s="173"/>
      <c r="C8" s="174"/>
      <c r="D8" s="163"/>
      <c r="E8" s="163"/>
      <c r="F8" s="163"/>
      <c r="G8" s="163"/>
      <c r="H8" s="163"/>
      <c r="I8" s="163"/>
      <c r="J8" s="163"/>
      <c r="K8" s="163"/>
      <c r="L8" s="163"/>
      <c r="M8" s="163"/>
      <c r="N8" s="175"/>
      <c r="O8" s="163"/>
      <c r="P8" s="176"/>
      <c r="Q8" s="87"/>
      <c r="R8" s="87"/>
      <c r="S8" s="250"/>
    </row>
    <row r="9" spans="1:19" s="254" customFormat="1" ht="7.5" customHeight="1">
      <c r="A9" s="77"/>
      <c r="B9" s="125"/>
      <c r="C9" s="126"/>
      <c r="D9" s="133" t="s">
        <v>0</v>
      </c>
      <c r="E9" s="133" t="s">
        <v>0</v>
      </c>
      <c r="F9" s="133"/>
      <c r="G9" s="133"/>
      <c r="H9" s="133"/>
      <c r="I9" s="133"/>
      <c r="J9" s="127" t="s">
        <v>0</v>
      </c>
      <c r="K9" s="127"/>
      <c r="L9" s="127"/>
      <c r="M9" s="127"/>
      <c r="N9" s="128"/>
      <c r="O9" s="127"/>
      <c r="P9" s="129"/>
      <c r="Q9" s="87"/>
      <c r="R9" s="87"/>
      <c r="S9" s="250"/>
    </row>
    <row r="10" spans="1:19" s="256" customFormat="1" ht="1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95"/>
      <c r="R10" s="95"/>
      <c r="S10" s="464"/>
    </row>
    <row r="11" spans="1:19" s="254" customFormat="1" ht="7.5" customHeight="1">
      <c r="A11" s="77"/>
      <c r="B11" s="125"/>
      <c r="C11" s="126"/>
      <c r="D11" s="127"/>
      <c r="E11" s="127"/>
      <c r="F11" s="127"/>
      <c r="G11" s="127"/>
      <c r="H11" s="127"/>
      <c r="I11" s="127"/>
      <c r="J11" s="127"/>
      <c r="K11" s="127"/>
      <c r="L11" s="127"/>
      <c r="M11" s="127"/>
      <c r="N11" s="128" t="s">
        <v>0</v>
      </c>
      <c r="O11" s="127"/>
      <c r="P11" s="129"/>
      <c r="Q11" s="87"/>
      <c r="R11" s="87"/>
      <c r="S11" s="250"/>
    </row>
    <row r="12" spans="1:19" ht="15.75" customHeight="1">
      <c r="A12" s="82"/>
      <c r="B12" s="147">
        <f>T_01!FI9</f>
        <v>42277</v>
      </c>
      <c r="C12" s="148" t="str">
        <f>T_01!FJ9</f>
        <v>Ma</v>
      </c>
      <c r="D12" s="96"/>
      <c r="E12" s="97"/>
      <c r="F12" s="100"/>
      <c r="G12" s="97"/>
      <c r="H12" s="96"/>
      <c r="I12" s="97"/>
      <c r="J12" s="100"/>
      <c r="K12" s="97"/>
      <c r="L12" s="366">
        <f>SUM(T_01!FF9)</f>
        <v>0</v>
      </c>
      <c r="M12" s="367">
        <f>IF(T_01!FF9=0,0,SUM(T_01!$FF$9))</f>
        <v>0</v>
      </c>
      <c r="N12" s="281"/>
      <c r="O12" s="100"/>
      <c r="P12" s="278" t="str">
        <f>IF(T_01!FL9="",TRANSPOSE(T_01!FH9),T_01!FL9)</f>
        <v xml:space="preserve"> </v>
      </c>
      <c r="Q12" s="263" t="str">
        <f>IF(T_01!FL9="","",1)</f>
        <v/>
      </c>
      <c r="R12" s="87">
        <f>IF(B12="","",VLOOKUP(B12,T_01!$FI$9:$FL$39,3,FALSE))</f>
        <v>0</v>
      </c>
      <c r="S12" s="465"/>
    </row>
    <row r="13" spans="1:19" ht="15.75" customHeight="1">
      <c r="A13" s="82"/>
      <c r="B13" s="147">
        <f>T_01!FI10</f>
        <v>42278</v>
      </c>
      <c r="C13" s="148" t="str">
        <f>T_01!FJ10</f>
        <v>Me</v>
      </c>
      <c r="D13" s="421"/>
      <c r="E13" s="422"/>
      <c r="F13" s="421"/>
      <c r="G13" s="422"/>
      <c r="H13" s="335"/>
      <c r="I13" s="337"/>
      <c r="J13" s="336"/>
      <c r="K13" s="337"/>
      <c r="L13" s="368">
        <f>SUM(T_01!FF10)</f>
        <v>0</v>
      </c>
      <c r="M13" s="369">
        <f>IF(T_01!FF10=0,0,SUM(T_01!$FF$9+T_01!FF10))</f>
        <v>0</v>
      </c>
      <c r="N13" s="277"/>
      <c r="O13" s="9"/>
      <c r="P13" s="279" t="str">
        <f>IF(T_01!FL10="",TRANSPOSE(T_01!FH10),T_01!FL10)</f>
        <v xml:space="preserve"> </v>
      </c>
      <c r="Q13" s="263" t="str">
        <f>IF(T_01!FL10="","",1)</f>
        <v/>
      </c>
      <c r="R13" s="87">
        <f>IF(B13="","",VLOOKUP(B13,T_01!$FI$9:$FL$39,3,FALSE))</f>
        <v>0</v>
      </c>
      <c r="S13" s="465"/>
    </row>
    <row r="14" spans="1:19" ht="15.75" customHeight="1">
      <c r="A14" s="82"/>
      <c r="B14" s="147">
        <f>T_01!FI11</f>
        <v>42279</v>
      </c>
      <c r="C14" s="148" t="str">
        <f>T_01!FJ11</f>
        <v>Je</v>
      </c>
      <c r="D14" s="421"/>
      <c r="E14" s="422"/>
      <c r="F14" s="421"/>
      <c r="G14" s="422"/>
      <c r="H14" s="335"/>
      <c r="I14" s="337"/>
      <c r="J14" s="336"/>
      <c r="K14" s="337"/>
      <c r="L14" s="368">
        <f>SUM(T_01!FF11)</f>
        <v>0</v>
      </c>
      <c r="M14" s="369">
        <f>IF(T_01!FF11=0,0,SUM(T_01!$FF$9+T_01!FF10+T_01!FF11))</f>
        <v>0</v>
      </c>
      <c r="N14" s="277"/>
      <c r="O14" s="9"/>
      <c r="P14" s="279" t="str">
        <f>IF(T_01!FL11="",TRANSPOSE(T_01!FH11),T_01!FL11)</f>
        <v xml:space="preserve"> </v>
      </c>
      <c r="Q14" s="76" t="str">
        <f>IF(T_01!FL11="","",1)</f>
        <v/>
      </c>
      <c r="R14" s="87">
        <f>IF(B14="","",VLOOKUP(B14,T_01!$FI$9:$FL$39,3,FALSE))</f>
        <v>0</v>
      </c>
      <c r="S14" s="465"/>
    </row>
    <row r="15" spans="1:19" ht="15.75" customHeight="1">
      <c r="A15" s="82"/>
      <c r="B15" s="147">
        <f>T_01!FI12</f>
        <v>42280</v>
      </c>
      <c r="C15" s="148" t="str">
        <f>T_01!FJ12</f>
        <v>Ve</v>
      </c>
      <c r="D15" s="421"/>
      <c r="E15" s="422"/>
      <c r="F15" s="421"/>
      <c r="G15" s="422"/>
      <c r="H15" s="335"/>
      <c r="I15" s="337"/>
      <c r="J15" s="336"/>
      <c r="K15" s="337"/>
      <c r="L15" s="368">
        <f>SUM(T_01!FF12)</f>
        <v>0</v>
      </c>
      <c r="M15" s="369">
        <f>IF(T_01!FF12=0,0,SUM(T_01!$FF$9+T_01!FF10+T_01!FF11+T_01!FF12))</f>
        <v>0</v>
      </c>
      <c r="N15" s="277"/>
      <c r="O15" s="9"/>
      <c r="P15" s="279" t="str">
        <f>IF(T_01!FL12="",TRANSPOSE(T_01!FH12),T_01!FL12)</f>
        <v xml:space="preserve"> </v>
      </c>
      <c r="Q15" s="76" t="str">
        <f>IF(T_01!FL12="","",1)</f>
        <v/>
      </c>
      <c r="R15" s="87">
        <f>IF(B15="","",VLOOKUP(B15,T_01!$FI$9:$FL$39,3,FALSE))</f>
        <v>0</v>
      </c>
      <c r="S15" s="465"/>
    </row>
    <row r="16" spans="1:19" ht="15.75" customHeight="1">
      <c r="A16" s="82"/>
      <c r="B16" s="147">
        <f>T_01!FI13</f>
        <v>42281</v>
      </c>
      <c r="C16" s="148" t="str">
        <f>T_01!FJ13</f>
        <v>Sa</v>
      </c>
      <c r="D16" s="338"/>
      <c r="E16" s="339"/>
      <c r="F16" s="338"/>
      <c r="G16" s="339"/>
      <c r="H16" s="550"/>
      <c r="I16" s="342"/>
      <c r="J16" s="341"/>
      <c r="K16" s="342"/>
      <c r="L16" s="341">
        <f>SUM(T_01!FF13)</f>
        <v>0</v>
      </c>
      <c r="M16" s="342">
        <f>IF(T_01!FF13=0,0,SUM(T_01!$FF$9+T_01!FF10+T_01!FF11+T_01!FF12+T_01!FF13))</f>
        <v>0</v>
      </c>
      <c r="N16" s="348"/>
      <c r="O16" s="340"/>
      <c r="P16" s="115" t="str">
        <f>IF(T_01!FL13="",TRANSPOSE(T_01!FH13),T_01!FL13)</f>
        <v xml:space="preserve"> </v>
      </c>
      <c r="Q16" s="76" t="str">
        <f>IF(T_01!FL13="","",1)</f>
        <v/>
      </c>
      <c r="R16" s="87">
        <f>IF(B16="","",VLOOKUP(B16,T_01!$FI$9:$FL$39,3,FALSE))</f>
        <v>0</v>
      </c>
      <c r="S16" s="465"/>
    </row>
    <row r="17" spans="1:20" ht="15.75" customHeight="1">
      <c r="A17" s="82"/>
      <c r="B17" s="147">
        <f>T_01!FI14</f>
        <v>42282</v>
      </c>
      <c r="C17" s="148" t="str">
        <f>T_01!FJ14</f>
        <v>Di</v>
      </c>
      <c r="D17" s="338"/>
      <c r="E17" s="339"/>
      <c r="F17" s="338"/>
      <c r="G17" s="339"/>
      <c r="H17" s="550"/>
      <c r="I17" s="342"/>
      <c r="J17" s="341"/>
      <c r="K17" s="342"/>
      <c r="L17" s="341">
        <f>SUM(T_01!FF14)</f>
        <v>0</v>
      </c>
      <c r="M17" s="342">
        <f>IF(T_01!FF14=0,0,SUM(T_01!$FF$9+T_01!FF10+T_01!FF11+T_01!FF12+T_01!FF13+T_01!FF14))</f>
        <v>0</v>
      </c>
      <c r="N17" s="348"/>
      <c r="O17" s="340"/>
      <c r="P17" s="115" t="str">
        <f>IF(T_01!FL14="",TRANSPOSE(T_01!FH14),T_01!FL14)</f>
        <v xml:space="preserve"> </v>
      </c>
      <c r="Q17" s="76" t="str">
        <f>IF(T_01!FL14="","",1)</f>
        <v/>
      </c>
      <c r="R17" s="87">
        <f>IF(B17="","",VLOOKUP(B17,T_01!$FI$9:$FL$39,3,FALSE))</f>
        <v>0</v>
      </c>
      <c r="S17" s="554">
        <f>SUM(L12:L17)</f>
        <v>0</v>
      </c>
    </row>
    <row r="18" spans="1:20" ht="15.75" customHeight="1">
      <c r="A18" s="82"/>
      <c r="B18" s="147">
        <f>T_01!FI15</f>
        <v>42283</v>
      </c>
      <c r="C18" s="148" t="str">
        <f>T_01!FJ15</f>
        <v>Lu</v>
      </c>
      <c r="D18" s="421"/>
      <c r="E18" s="422"/>
      <c r="F18" s="421"/>
      <c r="G18" s="422"/>
      <c r="H18" s="421"/>
      <c r="I18" s="422"/>
      <c r="J18" s="9"/>
      <c r="K18" s="422"/>
      <c r="L18" s="368">
        <f>SUM(T_01!FF15)</f>
        <v>0</v>
      </c>
      <c r="M18" s="369">
        <f>IF(T_01!FF15=0,0,SUM(T_01!$FF$9+T_01!FF10+T_01!FF11+T_01!FF12+T_01!FF13+T_01!FF14+T_01!FF15))</f>
        <v>0</v>
      </c>
      <c r="N18" s="277"/>
      <c r="O18" s="9"/>
      <c r="P18" s="279" t="str">
        <f>IF(T_01!FL15="",TRANSPOSE(T_01!FH15),T_01!FL15)</f>
        <v xml:space="preserve"> </v>
      </c>
      <c r="Q18" s="76" t="str">
        <f>IF(T_01!FL15="","",1)</f>
        <v/>
      </c>
      <c r="R18" s="87">
        <f>IF(B18="","",VLOOKUP(B18,T_01!$FI$9:$FL$39,3,FALSE))</f>
        <v>0</v>
      </c>
      <c r="S18" s="399"/>
      <c r="T18" s="439"/>
    </row>
    <row r="19" spans="1:20" ht="15.75" customHeight="1">
      <c r="A19" s="82"/>
      <c r="B19" s="147">
        <f>T_01!FI16</f>
        <v>42284</v>
      </c>
      <c r="C19" s="148" t="str">
        <f>T_01!FJ16</f>
        <v>Ma</v>
      </c>
      <c r="D19" s="421"/>
      <c r="E19" s="422"/>
      <c r="F19" s="9"/>
      <c r="G19" s="422"/>
      <c r="H19" s="421"/>
      <c r="I19" s="422"/>
      <c r="J19" s="9"/>
      <c r="K19" s="422"/>
      <c r="L19" s="368">
        <f>SUM(T_01!FF16)</f>
        <v>0</v>
      </c>
      <c r="M19" s="369">
        <f>IF(T_01!FF16=0,0,SUM(T_01!$FF$9+T_01!FF10+T_01!FF11+T_01!FF12+T_01!FF13+T_01!FF14+T_01!FF15+T_01!FF16))</f>
        <v>0</v>
      </c>
      <c r="N19" s="277"/>
      <c r="O19" s="9"/>
      <c r="P19" s="279" t="str">
        <f>IF(T_01!FL16="",TRANSPOSE(T_01!FH16),T_01!FL16)</f>
        <v xml:space="preserve"> </v>
      </c>
      <c r="Q19" s="76" t="str">
        <f>IF(T_01!FL16="","",1)</f>
        <v/>
      </c>
      <c r="R19" s="87">
        <f>IF(B19="","",VLOOKUP(B19,T_01!$FI$9:$FL$39,3,FALSE))</f>
        <v>0</v>
      </c>
      <c r="S19" s="400"/>
    </row>
    <row r="20" spans="1:20" ht="15.75" customHeight="1">
      <c r="A20" s="82"/>
      <c r="B20" s="147">
        <f>T_01!FI17</f>
        <v>42285</v>
      </c>
      <c r="C20" s="148" t="str">
        <f>T_01!FJ17</f>
        <v>Me</v>
      </c>
      <c r="D20" s="421"/>
      <c r="E20" s="422"/>
      <c r="F20" s="421"/>
      <c r="G20" s="422"/>
      <c r="H20" s="335"/>
      <c r="I20" s="337"/>
      <c r="J20" s="336"/>
      <c r="K20" s="337"/>
      <c r="L20" s="368">
        <f>SUM(T_01!FF17)</f>
        <v>0</v>
      </c>
      <c r="M20" s="369">
        <f>IF(T_01!FF17=0,0,SUM(T_01!$FF$9+T_01!FF10+T_01!FF11+T_01!FF12+T_01!FF13+T_01!FF14+T_01!FF15+T_01!FF16+T_01!FF17))</f>
        <v>0</v>
      </c>
      <c r="N20" s="277"/>
      <c r="O20" s="9"/>
      <c r="P20" s="279" t="str">
        <f>IF(T_01!FL17="",TRANSPOSE(T_01!FH17),T_01!FL17)</f>
        <v xml:space="preserve"> </v>
      </c>
      <c r="Q20" s="76" t="str">
        <f>IF(T_01!FL17="","",1)</f>
        <v/>
      </c>
      <c r="R20" s="87">
        <f>IF(B20="","",VLOOKUP(B20,T_01!$FI$9:$FL$39,3,FALSE))</f>
        <v>0</v>
      </c>
      <c r="S20" s="465"/>
    </row>
    <row r="21" spans="1:20" ht="15.75" customHeight="1">
      <c r="A21" s="82"/>
      <c r="B21" s="147">
        <f>T_01!FI18</f>
        <v>42286</v>
      </c>
      <c r="C21" s="148" t="str">
        <f>T_01!FJ18</f>
        <v>Je</v>
      </c>
      <c r="D21" s="421"/>
      <c r="E21" s="422"/>
      <c r="F21" s="421"/>
      <c r="G21" s="422"/>
      <c r="H21" s="335"/>
      <c r="I21" s="337"/>
      <c r="J21" s="336"/>
      <c r="K21" s="337"/>
      <c r="L21" s="368">
        <f>SUM(T_01!FF18)</f>
        <v>0</v>
      </c>
      <c r="M21" s="369">
        <f>IF(T_01!FF18=0,0,SUM(T_01!$FF$9+T_01!FF10+T_01!FF11+T_01!FF12+T_01!FF13+T_01!FF14+T_01!FF15+T_01!FF16+T_01!FF17+T_01!FF18))</f>
        <v>0</v>
      </c>
      <c r="N21" s="277"/>
      <c r="O21" s="9"/>
      <c r="P21" s="279" t="str">
        <f>IF(T_01!FL18="",TRANSPOSE(T_01!FH18),T_01!FL18)</f>
        <v xml:space="preserve"> </v>
      </c>
      <c r="Q21" s="76" t="str">
        <f>IF(T_01!FL18="","",1)</f>
        <v/>
      </c>
      <c r="R21" s="87">
        <f>IF(B21="","",VLOOKUP(B21,T_01!$FI$9:$FL$39,3,FALSE))</f>
        <v>0</v>
      </c>
      <c r="S21" s="465"/>
    </row>
    <row r="22" spans="1:20" ht="15.75" customHeight="1">
      <c r="A22" s="82"/>
      <c r="B22" s="147">
        <f>T_01!FI19</f>
        <v>42287</v>
      </c>
      <c r="C22" s="148" t="str">
        <f>T_01!FJ19</f>
        <v>Ve</v>
      </c>
      <c r="D22" s="421"/>
      <c r="E22" s="422"/>
      <c r="F22" s="421"/>
      <c r="G22" s="422"/>
      <c r="H22" s="335"/>
      <c r="I22" s="337"/>
      <c r="J22" s="336"/>
      <c r="K22" s="337"/>
      <c r="L22" s="368">
        <f>SUM(T_01!FF19)</f>
        <v>0</v>
      </c>
      <c r="M22" s="369">
        <f>IF(T_01!FF19=0,0,SUM(T_01!$FF$9+T_01!FF10+T_01!FF11+T_01!FF12+T_01!FF13+T_01!FF14+T_01!FF15+T_01!FF16+T_01!FF17+T_01!FF18+T_01!FF19))</f>
        <v>0</v>
      </c>
      <c r="N22" s="277"/>
      <c r="O22" s="9"/>
      <c r="P22" s="279" t="str">
        <f>IF(T_01!FL19="",TRANSPOSE(T_01!FH19),T_01!FL19)</f>
        <v xml:space="preserve"> </v>
      </c>
      <c r="Q22" s="76" t="str">
        <f>IF(T_01!FL19="","",1)</f>
        <v/>
      </c>
      <c r="R22" s="87">
        <f>IF(B22="","",VLOOKUP(B22,T_01!$FI$9:$FL$39,3,FALSE))</f>
        <v>0</v>
      </c>
      <c r="S22" s="465"/>
    </row>
    <row r="23" spans="1:20" ht="15.75" customHeight="1">
      <c r="A23" s="82"/>
      <c r="B23" s="147">
        <f>T_01!FI20</f>
        <v>42288</v>
      </c>
      <c r="C23" s="148" t="str">
        <f>T_01!FJ20</f>
        <v>Sa</v>
      </c>
      <c r="D23" s="338"/>
      <c r="E23" s="339"/>
      <c r="F23" s="338"/>
      <c r="G23" s="339"/>
      <c r="H23" s="550"/>
      <c r="I23" s="342"/>
      <c r="J23" s="341"/>
      <c r="K23" s="342"/>
      <c r="L23" s="341">
        <f>SUM(T_01!FF20)</f>
        <v>0</v>
      </c>
      <c r="M23" s="342">
        <f>IF(T_01!FF20=0,0,SUM(T_01!$FF$9+T_01!FF10+T_01!FF11+T_01!FF12+T_01!FF13+T_01!FF14+T_01!FF15+T_01!FF16+T_01!FF17+T_01!FF18+T_01!FF19+T_01!FF20))</f>
        <v>0</v>
      </c>
      <c r="N23" s="348"/>
      <c r="O23" s="340"/>
      <c r="P23" s="115" t="str">
        <f>IF(T_01!FL20="",TRANSPOSE(T_01!FH20),T_01!FL20)</f>
        <v xml:space="preserve"> </v>
      </c>
      <c r="Q23" s="76" t="str">
        <f>IF(T_01!FL20="","",1)</f>
        <v/>
      </c>
      <c r="R23" s="87">
        <f>IF(B23="","",VLOOKUP(B23,T_01!$FI$9:$FL$39,3,FALSE))</f>
        <v>0</v>
      </c>
      <c r="S23" s="465"/>
    </row>
    <row r="24" spans="1:20" ht="15.75" customHeight="1">
      <c r="A24" s="82"/>
      <c r="B24" s="147">
        <f>T_01!FI21</f>
        <v>42289</v>
      </c>
      <c r="C24" s="148" t="str">
        <f>T_01!FJ21</f>
        <v>Di</v>
      </c>
      <c r="D24" s="338"/>
      <c r="E24" s="339"/>
      <c r="F24" s="338"/>
      <c r="G24" s="339"/>
      <c r="H24" s="550"/>
      <c r="I24" s="342"/>
      <c r="J24" s="341"/>
      <c r="K24" s="342"/>
      <c r="L24" s="341">
        <f>SUM(T_01!FF21)</f>
        <v>0</v>
      </c>
      <c r="M24" s="342">
        <f>IF(T_01!FF21=0,0,SUM(T_01!$FF$9+T_01!FF10+T_01!FF11+T_01!FF12+T_01!FF13+T_01!FF14+T_01!FF15+T_01!FF16+T_01!FF17+T_01!FF18+T_01!FF19+T_01!FF20+T_01!FF21))</f>
        <v>0</v>
      </c>
      <c r="N24" s="348"/>
      <c r="O24" s="340"/>
      <c r="P24" s="115" t="str">
        <f>IF(T_01!FL21="",TRANSPOSE(T_01!FH21),T_01!FL21)</f>
        <v xml:space="preserve"> </v>
      </c>
      <c r="Q24" s="76" t="str">
        <f>IF(T_01!FL21="","",1)</f>
        <v/>
      </c>
      <c r="R24" s="87">
        <f>IF(B24="","",VLOOKUP(B24,T_01!$FI$9:$FL$39,3,FALSE))</f>
        <v>0</v>
      </c>
      <c r="S24" s="554">
        <f>SUM(L18:L24)</f>
        <v>0</v>
      </c>
    </row>
    <row r="25" spans="1:20" ht="15.75" customHeight="1">
      <c r="A25" s="82"/>
      <c r="B25" s="147">
        <f>T_01!FI22</f>
        <v>42290</v>
      </c>
      <c r="C25" s="148" t="str">
        <f>T_01!FJ22</f>
        <v>Lu</v>
      </c>
      <c r="D25" s="421"/>
      <c r="E25" s="422"/>
      <c r="F25" s="421"/>
      <c r="G25" s="422"/>
      <c r="H25" s="421"/>
      <c r="I25" s="422"/>
      <c r="J25" s="9"/>
      <c r="K25" s="422"/>
      <c r="L25" s="368">
        <f>SUM(T_01!FF22)</f>
        <v>0</v>
      </c>
      <c r="M25" s="369">
        <f>IF(T_01!FF22=0,0,SUM(T_01!$FF$9+T_01!FF10+T_01!FF11+T_01!FF12+T_01!FF13+T_01!FF14+T_01!FF15+T_01!FF16+T_01!FF17+T_01!FF18+T_01!FF19+T_01!FF20+T_01!FF21+T_01!FF22))</f>
        <v>0</v>
      </c>
      <c r="N25" s="277"/>
      <c r="O25" s="9"/>
      <c r="P25" s="279" t="str">
        <f>IF(T_01!FL22="",TRANSPOSE(T_01!FH22),T_01!FL22)</f>
        <v xml:space="preserve"> </v>
      </c>
      <c r="Q25" s="76" t="str">
        <f>IF(T_01!FL22="","",1)</f>
        <v/>
      </c>
      <c r="R25" s="87">
        <f>IF(B25="","",VLOOKUP(B25,T_01!$FI$9:$FL$39,3,FALSE))</f>
        <v>0</v>
      </c>
      <c r="S25" s="399"/>
      <c r="T25" s="439"/>
    </row>
    <row r="26" spans="1:20" ht="15.75" customHeight="1">
      <c r="A26" s="82"/>
      <c r="B26" s="147">
        <f>T_01!FI23</f>
        <v>42291</v>
      </c>
      <c r="C26" s="148" t="str">
        <f>T_01!FJ23</f>
        <v>Ma</v>
      </c>
      <c r="D26" s="421"/>
      <c r="E26" s="422"/>
      <c r="F26" s="9"/>
      <c r="G26" s="422"/>
      <c r="H26" s="421"/>
      <c r="I26" s="422"/>
      <c r="J26" s="9"/>
      <c r="K26" s="422"/>
      <c r="L26" s="368">
        <f>SUM(T_01!FF23)</f>
        <v>0</v>
      </c>
      <c r="M26" s="369">
        <f>IF(T_01!FF23=0,0,SUM(T_01!$FF$9+T_01!FF10+T_01!FF11+T_01!FF12+T_01!FF13+T_01!FF14+T_01!FF15+T_01!FF16+T_01!FF17+T_01!FF18+T_01!FF19+T_01!FF20+T_01!FF21+T_01!FF22+T_01!FF23))</f>
        <v>0</v>
      </c>
      <c r="N26" s="277"/>
      <c r="O26" s="9"/>
      <c r="P26" s="279" t="str">
        <f>IF(T_01!FL23="",TRANSPOSE(T_01!FH23),T_01!FL23)</f>
        <v xml:space="preserve"> </v>
      </c>
      <c r="Q26" s="76" t="str">
        <f>IF(T_01!FL23="","",1)</f>
        <v/>
      </c>
      <c r="R26" s="87">
        <f>IF(B26="","",VLOOKUP(B26,T_01!$FI$9:$FL$39,3,FALSE))</f>
        <v>0</v>
      </c>
      <c r="S26" s="400"/>
    </row>
    <row r="27" spans="1:20" ht="15.75" customHeight="1">
      <c r="A27" s="82"/>
      <c r="B27" s="147">
        <f>T_01!FI24</f>
        <v>42292</v>
      </c>
      <c r="C27" s="148" t="str">
        <f>T_01!FJ24</f>
        <v>Me</v>
      </c>
      <c r="D27" s="421"/>
      <c r="E27" s="422"/>
      <c r="F27" s="421"/>
      <c r="G27" s="422"/>
      <c r="H27" s="335"/>
      <c r="I27" s="337"/>
      <c r="J27" s="336"/>
      <c r="K27" s="337"/>
      <c r="L27" s="368">
        <f>SUM(T_01!FF24)</f>
        <v>0</v>
      </c>
      <c r="M27" s="369">
        <f>IF(T_01!FF24=0,0,SUM(T_01!$FF$9+T_01!FF10+T_01!FF11+T_01!FF12+T_01!FF13+T_01!FF14+T_01!FF15+T_01!FF16+T_01!FF17+T_01!FF18+T_01!FF19+T_01!FF20+T_01!FF21+T_01!FF22+T_01!FF23+T_01!FF24))</f>
        <v>0</v>
      </c>
      <c r="N27" s="277"/>
      <c r="O27" s="9"/>
      <c r="P27" s="279" t="str">
        <f>IF(T_01!FL24="",TRANSPOSE(T_01!FH24),T_01!FL24)</f>
        <v xml:space="preserve"> </v>
      </c>
      <c r="Q27" s="76" t="str">
        <f>IF(T_01!FL24="","",1)</f>
        <v/>
      </c>
      <c r="R27" s="87">
        <f>IF(B27="","",VLOOKUP(B27,T_01!$FI$9:$FL$39,3,FALSE))</f>
        <v>0</v>
      </c>
      <c r="S27" s="465"/>
    </row>
    <row r="28" spans="1:20" ht="15.75" customHeight="1">
      <c r="A28" s="82"/>
      <c r="B28" s="147">
        <f>T_01!FI25</f>
        <v>42293</v>
      </c>
      <c r="C28" s="148" t="str">
        <f>T_01!FJ25</f>
        <v>Je</v>
      </c>
      <c r="D28" s="421"/>
      <c r="E28" s="422"/>
      <c r="F28" s="421"/>
      <c r="G28" s="422"/>
      <c r="H28" s="335"/>
      <c r="I28" s="337"/>
      <c r="J28" s="336"/>
      <c r="K28" s="337"/>
      <c r="L28" s="368">
        <f>SUM(T_01!FF25)</f>
        <v>0</v>
      </c>
      <c r="M28" s="369">
        <f>IF(T_01!FF25=0,0,SUM(T_01!$FF$9+T_01!FF10+T_01!FF11+T_01!FF12+T_01!FF13+T_01!FF14+T_01!FF15+T_01!FF16+T_01!FF17+T_01!FF18+T_01!FF19+T_01!FF20+T_01!FF21+T_01!FF22+T_01!FF23+T_01!FF24+T_01!FF25))</f>
        <v>0</v>
      </c>
      <c r="N28" s="277"/>
      <c r="O28" s="9"/>
      <c r="P28" s="279" t="str">
        <f>IF(T_01!FL25="",TRANSPOSE(T_01!FH25),T_01!FL25)</f>
        <v xml:space="preserve"> </v>
      </c>
      <c r="Q28" s="76" t="str">
        <f>IF(T_01!FL25="","",1)</f>
        <v/>
      </c>
      <c r="R28" s="87">
        <f>IF(B28="","",VLOOKUP(B28,T_01!$FI$9:$FL$39,3,FALSE))</f>
        <v>0</v>
      </c>
      <c r="S28" s="465"/>
    </row>
    <row r="29" spans="1:20" ht="15.75" customHeight="1">
      <c r="A29" s="82"/>
      <c r="B29" s="147">
        <f>T_01!FI26</f>
        <v>42294</v>
      </c>
      <c r="C29" s="148" t="str">
        <f>T_01!FJ26</f>
        <v>Ve</v>
      </c>
      <c r="D29" s="421"/>
      <c r="E29" s="422"/>
      <c r="F29" s="421"/>
      <c r="G29" s="422"/>
      <c r="H29" s="335"/>
      <c r="I29" s="337"/>
      <c r="J29" s="336"/>
      <c r="K29" s="337"/>
      <c r="L29" s="368">
        <f>SUM(T_01!FF26)</f>
        <v>0</v>
      </c>
      <c r="M29" s="369">
        <f>IF(T_01!FF26=0,0,SUM(T_01!$FF$9+T_01!FF10+T_01!FF11+T_01!FF12+T_01!FF13+T_01!FF14+T_01!FF15+T_01!FF16+T_01!FF17+T_01!FF18+T_01!FF19+T_01!FF20+T_01!FF21+T_01!FF22+T_01!FF23+T_01!FF24+T_01!FF25+T_01!FF26))</f>
        <v>0</v>
      </c>
      <c r="N29" s="277"/>
      <c r="O29" s="9"/>
      <c r="P29" s="279" t="str">
        <f>IF(T_01!FL26="",TRANSPOSE(T_01!FH26),T_01!FL26)</f>
        <v xml:space="preserve"> </v>
      </c>
      <c r="Q29" s="76" t="str">
        <f>IF(T_01!FL26="","",1)</f>
        <v/>
      </c>
      <c r="R29" s="87">
        <f>IF(B29="","",VLOOKUP(B29,T_01!$FI$9:$FL$39,3,FALSE))</f>
        <v>0</v>
      </c>
      <c r="S29" s="465"/>
    </row>
    <row r="30" spans="1:20" ht="15.75" customHeight="1">
      <c r="A30" s="82"/>
      <c r="B30" s="147">
        <f>T_01!FI27</f>
        <v>42295</v>
      </c>
      <c r="C30" s="148" t="str">
        <f>T_01!FJ27</f>
        <v>Sa</v>
      </c>
      <c r="D30" s="338"/>
      <c r="E30" s="339"/>
      <c r="F30" s="338"/>
      <c r="G30" s="339"/>
      <c r="H30" s="550"/>
      <c r="I30" s="342"/>
      <c r="J30" s="341"/>
      <c r="K30" s="342"/>
      <c r="L30" s="341">
        <f>SUM(T_01!FF27)</f>
        <v>0</v>
      </c>
      <c r="M30" s="342">
        <f>IF(T_01!FF27=0,0,SUM(T_01!$FF$9+T_01!FF10+T_01!FF11+T_01!FF12+T_01!FF13+T_01!FF14+T_01!FF15+T_01!FF16+T_01!FF17+T_01!FF18+T_01!FF19+T_01!FF20+T_01!FF21+T_01!FF22+T_01!FF23+T_01!FF24+T_01!FF25+T_01!FF26+T_01!FF27))</f>
        <v>0</v>
      </c>
      <c r="N30" s="348"/>
      <c r="O30" s="340"/>
      <c r="P30" s="115" t="str">
        <f>IF(T_01!FL27="",TRANSPOSE(T_01!FH27),T_01!FL27)</f>
        <v xml:space="preserve"> </v>
      </c>
      <c r="Q30" s="76" t="str">
        <f>IF(T_01!FL27="","",1)</f>
        <v/>
      </c>
      <c r="R30" s="87">
        <f>IF(B30="","",VLOOKUP(B30,T_01!$FI$9:$FL$39,3,FALSE))</f>
        <v>0</v>
      </c>
      <c r="S30" s="465"/>
    </row>
    <row r="31" spans="1:20" ht="15.75" customHeight="1">
      <c r="A31" s="82"/>
      <c r="B31" s="147">
        <f>T_01!FI28</f>
        <v>42296</v>
      </c>
      <c r="C31" s="148" t="str">
        <f>T_01!FJ28</f>
        <v>Di</v>
      </c>
      <c r="D31" s="338"/>
      <c r="E31" s="339"/>
      <c r="F31" s="338"/>
      <c r="G31" s="339"/>
      <c r="H31" s="550"/>
      <c r="I31" s="342"/>
      <c r="J31" s="341"/>
      <c r="K31" s="342"/>
      <c r="L31" s="341">
        <f>SUM(T_01!FF28)</f>
        <v>0</v>
      </c>
      <c r="M31" s="342">
        <f>IF(T_01!FF28=0,0,SUM(T_01!$FF$9+T_01!FF10+T_01!FF11+T_01!FF12+T_01!FF13+T_01!FF14+T_01!FF15+T_01!FF16+T_01!FF17+T_01!FF18+T_01!FF19+T_01!FF20+T_01!FF21+T_01!FF22+T_01!FF23+T_01!FF24+T_01!FF25+T_01!FF26+T_01!FF27+T_01!FF28))</f>
        <v>0</v>
      </c>
      <c r="N31" s="348"/>
      <c r="O31" s="340"/>
      <c r="P31" s="115" t="str">
        <f>IF(T_01!FL28="",TRANSPOSE(T_01!FH28),T_01!FL28)</f>
        <v xml:space="preserve"> </v>
      </c>
      <c r="Q31" s="76" t="str">
        <f>IF(T_01!FL28="","",1)</f>
        <v/>
      </c>
      <c r="R31" s="87">
        <f>IF(B31="","",VLOOKUP(B31,T_01!$FI$9:$FL$39,3,FALSE))</f>
        <v>0</v>
      </c>
      <c r="S31" s="554">
        <f>SUM(L25:L31)</f>
        <v>0</v>
      </c>
    </row>
    <row r="32" spans="1:20" ht="15.75" customHeight="1">
      <c r="A32" s="82"/>
      <c r="B32" s="147">
        <f>T_01!FI29</f>
        <v>42297</v>
      </c>
      <c r="C32" s="148" t="str">
        <f>T_01!FJ29</f>
        <v>Lu</v>
      </c>
      <c r="D32" s="421"/>
      <c r="E32" s="422"/>
      <c r="F32" s="421"/>
      <c r="G32" s="422"/>
      <c r="H32" s="421"/>
      <c r="I32" s="422"/>
      <c r="J32" s="9"/>
      <c r="K32" s="422"/>
      <c r="L32" s="368">
        <f>SUM(T_01!FF29)</f>
        <v>0</v>
      </c>
      <c r="M32" s="369">
        <f>IF(T_01!FF29=0,0,SUM(T_01!$FF$9+T_01!FF10+T_01!FF11+T_01!FF12+T_01!FF13+T_01!FF14+T_01!FF15+T_01!FF16+T_01!FF17+T_01!FF18+T_01!FF19+T_01!FF20+T_01!FF21+T_01!FF22+T_01!FF23+T_01!FF24+T_01!FF25+T_01!FF26+T_01!FF27+T_01!FF28+T_01!FF29))</f>
        <v>0</v>
      </c>
      <c r="N32" s="277"/>
      <c r="O32" s="9"/>
      <c r="P32" s="279" t="str">
        <f>IF(T_01!FL29="",TRANSPOSE(T_01!FH29),T_01!FL29)</f>
        <v xml:space="preserve"> </v>
      </c>
      <c r="Q32" s="76" t="str">
        <f>IF(T_01!FL29="","",1)</f>
        <v/>
      </c>
      <c r="R32" s="87">
        <f>IF(B32="","",VLOOKUP(B32,T_01!$FI$9:$FL$39,3,FALSE))</f>
        <v>0</v>
      </c>
      <c r="S32" s="399"/>
      <c r="T32" s="439"/>
    </row>
    <row r="33" spans="1:20" ht="15.75" customHeight="1">
      <c r="A33" s="82"/>
      <c r="B33" s="147">
        <f>T_01!FI30</f>
        <v>42298</v>
      </c>
      <c r="C33" s="148" t="str">
        <f>T_01!FJ30</f>
        <v>Ma</v>
      </c>
      <c r="D33" s="421"/>
      <c r="E33" s="422"/>
      <c r="F33" s="9"/>
      <c r="G33" s="422"/>
      <c r="H33" s="421"/>
      <c r="I33" s="422"/>
      <c r="J33" s="9"/>
      <c r="K33" s="422"/>
      <c r="L33" s="368">
        <f>SUM(T_01!FF30)</f>
        <v>0</v>
      </c>
      <c r="M33" s="369">
        <f>IF(T_01!FF30=0,0,SUM(T_01!$FF$9+T_01!FF10+T_01!FF11+T_01!FF12+T_01!FF13+T_01!FF14+T_01!FF15+T_01!FF16+T_01!FF17+T_01!FF18+T_01!FF19+T_01!FF20+T_01!FF21+T_01!FF22+T_01!FF23+T_01!FF24+T_01!FF25+T_01!FF26+T_01!FF27+T_01!FF28+T_01!FF29+T_01!FF30))</f>
        <v>0</v>
      </c>
      <c r="N33" s="277"/>
      <c r="O33" s="9"/>
      <c r="P33" s="279" t="str">
        <f>IF(T_01!FL30="",TRANSPOSE(T_01!FH30),T_01!FL30)</f>
        <v xml:space="preserve"> </v>
      </c>
      <c r="Q33" s="76" t="str">
        <f>IF(T_01!FL30="","",1)</f>
        <v/>
      </c>
      <c r="R33" s="87">
        <f>IF(B33="","",VLOOKUP(B33,T_01!$FI$9:$FL$39,3,FALSE))</f>
        <v>0</v>
      </c>
      <c r="S33" s="400"/>
    </row>
    <row r="34" spans="1:20" ht="15.75" customHeight="1">
      <c r="A34" s="82"/>
      <c r="B34" s="147">
        <f>T_01!FI31</f>
        <v>42299</v>
      </c>
      <c r="C34" s="148" t="str">
        <f>T_01!FJ31</f>
        <v>Me</v>
      </c>
      <c r="D34" s="421"/>
      <c r="E34" s="422"/>
      <c r="F34" s="421"/>
      <c r="G34" s="422"/>
      <c r="H34" s="335"/>
      <c r="I34" s="337"/>
      <c r="J34" s="336"/>
      <c r="K34" s="337"/>
      <c r="L34" s="368">
        <f>SUM(T_01!FF31)</f>
        <v>0</v>
      </c>
      <c r="M34" s="369">
        <f>IF(T_01!FF31=0,0,SUM(T_01!$FF$9+T_01!FF10+T_01!FF11+T_01!FF12+T_01!FF13+T_01!FF14+T_01!FF15+T_01!FF16+T_01!FF17+T_01!FF18+T_01!FF19+T_01!FF20+T_01!FF21+T_01!FF22+T_01!FF23+T_01!FF24+T_01!FF25+T_01!FF26+T_01!FF27+T_01!FF28+T_01!FF29+T_01!FF30+T_01!FF31))</f>
        <v>0</v>
      </c>
      <c r="N34" s="277"/>
      <c r="O34" s="9"/>
      <c r="P34" s="279" t="str">
        <f>IF(T_01!FL31="",TRANSPOSE(T_01!FH31),T_01!FL31)</f>
        <v xml:space="preserve"> </v>
      </c>
      <c r="Q34" s="76" t="str">
        <f>IF(T_01!FL31="","",1)</f>
        <v/>
      </c>
      <c r="R34" s="87">
        <f>IF(B34="","",VLOOKUP(B34,T_01!$FI$9:$FL$39,3,FALSE))</f>
        <v>0</v>
      </c>
      <c r="S34" s="465"/>
    </row>
    <row r="35" spans="1:20" ht="15.75" customHeight="1">
      <c r="A35" s="82"/>
      <c r="B35" s="147">
        <f>T_01!FI32</f>
        <v>42300</v>
      </c>
      <c r="C35" s="148" t="str">
        <f>T_01!FJ32</f>
        <v>Je</v>
      </c>
      <c r="D35" s="421"/>
      <c r="E35" s="422"/>
      <c r="F35" s="421"/>
      <c r="G35" s="422"/>
      <c r="H35" s="335"/>
      <c r="I35" s="337"/>
      <c r="J35" s="336"/>
      <c r="K35" s="337"/>
      <c r="L35" s="368">
        <f>SUM(T_01!FF32)</f>
        <v>0</v>
      </c>
      <c r="M35" s="369">
        <f>IF(T_01!FF32=0,0,SUM(T_01!$FF$9+T_01!FF10+T_01!FF11+T_01!FF12+T_01!FF13+T_01!FF14+T_01!FF15+T_01!FF16+T_01!FF17+T_01!FF18+T_01!FF19+T_01!FF20+T_01!FF21+T_01!FF22+T_01!FF23+T_01!FF24+T_01!FF25+T_01!FF26+T_01!FF27+T_01!FF28+T_01!FF29+T_01!FF30+T_01!FF31+T_01!FF32))</f>
        <v>0</v>
      </c>
      <c r="N35" s="277"/>
      <c r="O35" s="9"/>
      <c r="P35" s="279" t="str">
        <f>IF(T_01!FL32="",TRANSPOSE(T_01!FH32),T_01!FL32)</f>
        <v xml:space="preserve"> </v>
      </c>
      <c r="Q35" s="76" t="str">
        <f>IF(T_01!FL32="","",1)</f>
        <v/>
      </c>
      <c r="R35" s="87">
        <f>IF(B35="","",VLOOKUP(B35,T_01!$FI$9:$FL$39,3,FALSE))</f>
        <v>0</v>
      </c>
      <c r="S35" s="465"/>
    </row>
    <row r="36" spans="1:20" ht="15.75" customHeight="1">
      <c r="A36" s="82"/>
      <c r="B36" s="147">
        <f>T_01!FI33</f>
        <v>42301</v>
      </c>
      <c r="C36" s="148" t="str">
        <f>T_01!FJ33</f>
        <v>Ve</v>
      </c>
      <c r="D36" s="421"/>
      <c r="E36" s="422"/>
      <c r="F36" s="421"/>
      <c r="G36" s="422"/>
      <c r="H36" s="335"/>
      <c r="I36" s="337"/>
      <c r="J36" s="336"/>
      <c r="K36" s="337"/>
      <c r="L36" s="368">
        <f>SUM(T_01!FF33)</f>
        <v>0</v>
      </c>
      <c r="M36" s="369">
        <f>IF(T_01!FF33=0,0,SUM(T_01!$FF$9+T_01!FF10+T_01!FF11+T_01!FF12+T_01!FF13+T_01!FF14+T_01!FF15+T_01!FF16+T_01!FF17+T_01!FF18+T_01!FF19+T_01!FF20+T_01!FF21+T_01!FF22+T_01!FF23+T_01!FF24+T_01!FF25+T_01!FF26+T_01!FF27+T_01!FF28+T_01!FF29+T_01!FF30+T_01!FF31+T_01!FF32+T_01!FF33))</f>
        <v>0</v>
      </c>
      <c r="N36" s="277"/>
      <c r="O36" s="9"/>
      <c r="P36" s="279" t="str">
        <f>IF(T_01!FL33="",TRANSPOSE(T_01!FH33),T_01!FL33)</f>
        <v xml:space="preserve"> </v>
      </c>
      <c r="Q36" s="76" t="str">
        <f>IF(T_01!FL33="","",1)</f>
        <v/>
      </c>
      <c r="R36" s="87">
        <f>IF(B36="","",VLOOKUP(B36,T_01!$FI$9:$FL$39,3,FALSE))</f>
        <v>0</v>
      </c>
      <c r="S36" s="465"/>
    </row>
    <row r="37" spans="1:20" ht="15.75" customHeight="1">
      <c r="A37" s="82"/>
      <c r="B37" s="147">
        <f>T_01!FI34</f>
        <v>42302</v>
      </c>
      <c r="C37" s="148" t="str">
        <f>T_01!FJ34</f>
        <v>Sa</v>
      </c>
      <c r="D37" s="338"/>
      <c r="E37" s="339"/>
      <c r="F37" s="338"/>
      <c r="G37" s="339"/>
      <c r="H37" s="550"/>
      <c r="I37" s="342"/>
      <c r="J37" s="341"/>
      <c r="K37" s="342"/>
      <c r="L37" s="341">
        <f>SUM(T_01!FF34)</f>
        <v>0</v>
      </c>
      <c r="M37" s="342">
        <f>IF(T_01!FF34=0,0,SUM(T_01!$FF$9+T_01!FF10+T_01!FF11+T_01!FF12+T_01!FF13+T_01!FF14+T_01!FF15+T_01!FF16+T_01!FF17+T_01!FF18+T_01!FF19+T_01!FF20+T_01!FF21+T_01!FF22+T_01!FF23+T_01!FF24+T_01!FF25+T_01!FF26+T_01!FF27+T_01!FF28+T_01!FF29+T_01!FF30+T_01!FF31+T_01!FF32+T_01!FF33+T_01!FF34))</f>
        <v>0</v>
      </c>
      <c r="N37" s="348"/>
      <c r="O37" s="340"/>
      <c r="P37" s="115" t="str">
        <f>IF(T_01!FL34="",TRANSPOSE(T_01!FH34),T_01!FL34)</f>
        <v xml:space="preserve"> </v>
      </c>
      <c r="Q37" s="76" t="str">
        <f>IF(T_01!FL34="","",1)</f>
        <v/>
      </c>
      <c r="R37" s="87">
        <f>IF(B37="","",VLOOKUP(B37,T_01!$FI$9:$FL$39,3,FALSE))</f>
        <v>0</v>
      </c>
      <c r="S37" s="465"/>
    </row>
    <row r="38" spans="1:20" ht="15.75" customHeight="1">
      <c r="A38" s="82"/>
      <c r="B38" s="147">
        <f>T_01!FI35</f>
        <v>42303</v>
      </c>
      <c r="C38" s="148" t="str">
        <f>T_01!FJ35</f>
        <v>Di</v>
      </c>
      <c r="D38" s="338"/>
      <c r="E38" s="339"/>
      <c r="F38" s="338"/>
      <c r="G38" s="339"/>
      <c r="H38" s="550"/>
      <c r="I38" s="342"/>
      <c r="J38" s="341"/>
      <c r="K38" s="342"/>
      <c r="L38" s="341">
        <f>SUM(T_01!FF35)</f>
        <v>0</v>
      </c>
      <c r="M38" s="342">
        <f>IF(T_01!FF35=0,0,SUM(T_01!$FF$9+T_01!FF10+T_01!FF11+T_01!FF12+T_01!FF13+T_01!FF14+T_01!FF15+T_01!FF16+T_01!FF17+T_01!FF18+T_01!FF19+T_01!FF20+T_01!FF21+T_01!FF22+T_01!FF23+T_01!FF24+T_01!FF25+T_01!FF26+T_01!FF27+T_01!FF28+T_01!FF29+T_01!FF30+T_01!FF31+T_01!FF32+T_01!FF33+T_01!FF34+T_01!FF35))</f>
        <v>0</v>
      </c>
      <c r="N38" s="348"/>
      <c r="O38" s="340"/>
      <c r="P38" s="115" t="str">
        <f>IF(T_01!FL35="",TRANSPOSE(T_01!FH35),T_01!FL35)</f>
        <v xml:space="preserve"> </v>
      </c>
      <c r="Q38" s="76" t="str">
        <f>IF(T_01!FL35="","",1)</f>
        <v/>
      </c>
      <c r="R38" s="87">
        <f>IF(B38="","",VLOOKUP(B38,T_01!$FI$9:$FL$39,3,FALSE))</f>
        <v>0</v>
      </c>
      <c r="S38" s="554">
        <f>SUM(L32:L38)</f>
        <v>0</v>
      </c>
    </row>
    <row r="39" spans="1:20" ht="15.75" customHeight="1">
      <c r="A39" s="82"/>
      <c r="B39" s="147">
        <f>T_01!FI36</f>
        <v>42304</v>
      </c>
      <c r="C39" s="148" t="str">
        <f>T_01!FJ36</f>
        <v>Lu</v>
      </c>
      <c r="D39" s="421"/>
      <c r="E39" s="422"/>
      <c r="F39" s="421"/>
      <c r="G39" s="422"/>
      <c r="H39" s="421"/>
      <c r="I39" s="422"/>
      <c r="J39" s="9"/>
      <c r="K39" s="422"/>
      <c r="L39" s="368">
        <f>SUM(T_01!FF36)</f>
        <v>0</v>
      </c>
      <c r="M39" s="369">
        <f>IF(T_01!FF36=0,0,SUM(T_01!$FF$9+T_01!FF10+T_01!FF11+T_01!FF12+T_01!FF13+T_01!FF14+T_01!FF15+T_01!FF16+T_01!FF17+T_01!FF18+T_01!FF19+T_01!FF20+T_01!FF21+T_01!FF22+T_01!FF23+T_01!FF24+T_01!FF25+T_01!FF26+T_01!FF27+T_01!FF28+T_01!FF29+T_01!FF30+T_01!FF31+T_01!FF32+T_01!FF33+T_01!FF34+T_01!FF35+T_01!FF36))</f>
        <v>0</v>
      </c>
      <c r="N39" s="277"/>
      <c r="O39" s="9"/>
      <c r="P39" s="279" t="str">
        <f>IF(T_01!FL36="",TRANSPOSE(T_01!FH36),T_01!FL36)</f>
        <v xml:space="preserve"> </v>
      </c>
      <c r="Q39" s="76" t="str">
        <f>IF(T_01!FL36="","",1)</f>
        <v/>
      </c>
      <c r="R39" s="87">
        <f>IF(B39="","",VLOOKUP(B39,T_01!$FI$9:$FL$39,3,FALSE))</f>
        <v>0</v>
      </c>
      <c r="S39" s="399"/>
      <c r="T39" s="439"/>
    </row>
    <row r="40" spans="1:20" ht="15.75" customHeight="1">
      <c r="A40" s="82"/>
      <c r="B40" s="147">
        <f>T_01!FI37</f>
        <v>42305</v>
      </c>
      <c r="C40" s="148" t="str">
        <f>T_01!FJ37</f>
        <v>Ma</v>
      </c>
      <c r="D40" s="421"/>
      <c r="E40" s="422"/>
      <c r="F40" s="9"/>
      <c r="G40" s="422"/>
      <c r="H40" s="421"/>
      <c r="I40" s="422"/>
      <c r="J40" s="9"/>
      <c r="K40" s="422"/>
      <c r="L40" s="368">
        <f>SUM(T_01!FF37)</f>
        <v>0</v>
      </c>
      <c r="M40" s="369">
        <f>IF(T_01!FF37=0,0,SUM(T_01!$FF$9+T_01!FF10+T_01!FF11+T_01!FF12+T_01!FF13+T_01!FF14+T_01!FF15+T_01!FF16+T_01!FF17+T_01!FF18+T_01!FF19+T_01!FF20+T_01!FF21+T_01!FF22+T_01!FF23+T_01!FF24+T_01!FF25+T_01!FF26+T_01!FF27+T_01!FF28+T_01!FF29+T_01!FF30+T_01!FF31+T_01!FF32+T_01!FF33+T_01!FF34+T_01!FF35+T_01!FF36+T_01!FF37))</f>
        <v>0</v>
      </c>
      <c r="N40" s="277"/>
      <c r="O40" s="9"/>
      <c r="P40" s="279" t="str">
        <f>IF(T_01!FL37="",TRANSPOSE(T_01!FH37),T_01!FL37)</f>
        <v xml:space="preserve"> </v>
      </c>
      <c r="Q40" s="76" t="str">
        <f>IF(T_01!FL37="","",1)</f>
        <v/>
      </c>
      <c r="R40" s="87">
        <f>IF(B40="","",VLOOKUP(B40,T_01!$FI$9:$FL$39,3,FALSE))</f>
        <v>0</v>
      </c>
      <c r="S40" s="400"/>
    </row>
    <row r="41" spans="1:20" ht="15.75" customHeight="1">
      <c r="A41" s="82"/>
      <c r="B41" s="147">
        <f>T_01!FI38</f>
        <v>42306</v>
      </c>
      <c r="C41" s="148" t="str">
        <f>T_01!FJ38</f>
        <v>Me</v>
      </c>
      <c r="D41" s="421"/>
      <c r="E41" s="422"/>
      <c r="F41" s="421"/>
      <c r="G41" s="422"/>
      <c r="H41" s="335"/>
      <c r="I41" s="337"/>
      <c r="J41" s="336"/>
      <c r="K41" s="337"/>
      <c r="L41" s="368">
        <f>SUM(T_01!FF38)</f>
        <v>0</v>
      </c>
      <c r="M41" s="369">
        <f>IF(T_01!FF38=0,0,SUM(T_01!$FF$9+T_01!FF10+T_01!FF11+T_01!FF12+T_01!FF13+T_01!FF14+T_01!FF15+T_01!FF16+T_01!FF17+T_01!FF18+T_01!FF19+T_01!FF20+T_01!FF21+T_01!FF22+T_01!FF23+T_01!FF24+T_01!FF25+T_01!FF26+T_01!FF27+T_01!FF28+T_01!FF29+T_01!FF30+T_01!FF31+T_01!FF32+T_01!FF33+T_01!FF34+T_01!FF35+T_01!FF36+T_01!FF37+T_01!FF38))</f>
        <v>0</v>
      </c>
      <c r="N41" s="277"/>
      <c r="O41" s="9"/>
      <c r="P41" s="279" t="str">
        <f>IF(T_01!FL38="",TRANSPOSE(T_01!FH38),T_01!FL38)</f>
        <v xml:space="preserve"> </v>
      </c>
      <c r="Q41" s="76" t="str">
        <f>IF(T_01!FL38="","",1)</f>
        <v/>
      </c>
      <c r="R41" s="87">
        <f>IF(B41="","",VLOOKUP(B41,T_01!$FI$9:$FL$39,3,FALSE))</f>
        <v>0</v>
      </c>
      <c r="S41" s="465"/>
    </row>
    <row r="42" spans="1:20" ht="15.75" customHeight="1">
      <c r="A42" s="82"/>
      <c r="B42" s="147">
        <f>T_01!FI39</f>
        <v>42307</v>
      </c>
      <c r="C42" s="148" t="str">
        <f>T_01!FJ39</f>
        <v>Je</v>
      </c>
      <c r="D42" s="98"/>
      <c r="E42" s="99"/>
      <c r="F42" s="98"/>
      <c r="G42" s="99"/>
      <c r="H42" s="98"/>
      <c r="I42" s="99"/>
      <c r="J42" s="98"/>
      <c r="K42" s="99"/>
      <c r="L42" s="370">
        <f>SUM(T_01!FF39)</f>
        <v>0</v>
      </c>
      <c r="M42" s="371">
        <f>IF(T_01!FF39=0,0,SUM(T_01!$FF$9+T_01!FF10+T_01!FF11+T_01!FF12+T_01!FF13+T_01!FF14+T_01!FF15+T_01!FF16+T_01!FF17+T_01!FF18+T_01!FF19+T_01!FF20+T_01!FF21+T_01!FF22+T_01!FF23+T_01!FF24+T_01!FF25+T_01!FF26+T_01!FF27+T_01!FF28+T_01!FF29+T_01!FF30+T_01!FF31+T_01!FF32+T_01!FF33+T_01!FF34+T_01!FF35+T_01!FF36+T_01!FF37+T_01!FF38+T_01!FF39))</f>
        <v>0</v>
      </c>
      <c r="N42" s="282"/>
      <c r="O42" s="101"/>
      <c r="P42" s="280" t="str">
        <f>IF(T_01!FL39="",TRANSPOSE(T_01!FH39),T_01!FL39)</f>
        <v xml:space="preserve"> </v>
      </c>
      <c r="Q42" s="76" t="str">
        <f>IF(T_01!FL39="","",1)</f>
        <v/>
      </c>
      <c r="R42" s="87">
        <f>IF(B42="","",VLOOKUP(B42,T_01!$FI$9:$FL$39,3,FALSE))</f>
        <v>0</v>
      </c>
      <c r="S42" s="465"/>
    </row>
    <row r="43" spans="1:20" ht="15" customHeight="1">
      <c r="A43" s="82"/>
      <c r="B43" s="245"/>
      <c r="C43" s="246"/>
      <c r="D43" s="151"/>
      <c r="E43" s="151"/>
      <c r="F43" s="151"/>
      <c r="G43" s="151"/>
      <c r="H43" s="151"/>
      <c r="I43" s="151"/>
      <c r="J43" s="151"/>
      <c r="K43" s="151"/>
      <c r="L43" s="151"/>
      <c r="M43" s="151"/>
      <c r="N43" s="128" t="s">
        <v>0</v>
      </c>
      <c r="O43" s="151">
        <v>0</v>
      </c>
      <c r="P43" s="129"/>
      <c r="Q43" s="76"/>
      <c r="R43" s="87" t="str">
        <f>IF(B43="","",VLOOKUP(B43,T_01!$FI$9:$FL$39,3,FALSE))</f>
        <v/>
      </c>
      <c r="S43" s="399">
        <f>SUM(L39:L42)</f>
        <v>0</v>
      </c>
      <c r="T43" s="439"/>
    </row>
    <row r="44" spans="1:20" s="254" customFormat="1" ht="15" customHeight="1">
      <c r="A44" s="77"/>
      <c r="B44" s="245"/>
      <c r="C44" s="246"/>
      <c r="D44" s="151"/>
      <c r="E44" s="151"/>
      <c r="F44" s="151"/>
      <c r="G44" s="151"/>
      <c r="H44" s="151"/>
      <c r="I44" s="151"/>
      <c r="J44" s="151"/>
      <c r="K44" s="151"/>
      <c r="L44" s="151"/>
      <c r="M44" s="151"/>
      <c r="N44" s="128"/>
      <c r="O44" s="151"/>
      <c r="P44" s="129"/>
      <c r="Q44" s="76"/>
      <c r="R44" s="87" t="str">
        <f>IF(B44="","",VLOOKUP(B44,T_01!$FI$9:$FL$39,3,FALSE))</f>
        <v/>
      </c>
      <c r="S44" s="468"/>
    </row>
    <row r="45" spans="1:20" s="254" customFormat="1" ht="7.5" customHeight="1">
      <c r="A45" s="77"/>
      <c r="B45" s="147"/>
      <c r="C45" s="148"/>
      <c r="D45" s="151"/>
      <c r="E45" s="151"/>
      <c r="F45" s="151"/>
      <c r="G45" s="151"/>
      <c r="H45" s="151"/>
      <c r="I45" s="151"/>
      <c r="J45" s="151"/>
      <c r="K45" s="151"/>
      <c r="L45" s="151"/>
      <c r="M45" s="151"/>
      <c r="N45" s="128" t="s">
        <v>0</v>
      </c>
      <c r="O45" s="151">
        <v>0</v>
      </c>
      <c r="P45" s="129"/>
      <c r="Q45" s="87"/>
      <c r="R45" s="87"/>
      <c r="S45" s="250"/>
    </row>
    <row r="46" spans="1:20" s="254" customFormat="1" ht="15" customHeight="1">
      <c r="A46" s="77"/>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88"/>
      <c r="R46" s="88"/>
      <c r="S46" s="250"/>
    </row>
    <row r="47" spans="1:20" s="254" customFormat="1" ht="15" customHeight="1">
      <c r="A47" s="77"/>
      <c r="B47" s="149"/>
      <c r="C47" s="127"/>
      <c r="D47" s="152" t="str">
        <f>Texttabelle!E66</f>
        <v>Total des heures travaillées</v>
      </c>
      <c r="E47" s="152"/>
      <c r="F47" s="152"/>
      <c r="G47" s="152"/>
      <c r="H47" s="152"/>
      <c r="I47" s="152"/>
      <c r="J47" s="153"/>
      <c r="K47" s="153"/>
      <c r="L47" s="152">
        <f>SUM(S17,S24,S31,S38,S43)</f>
        <v>0</v>
      </c>
      <c r="M47" s="380"/>
      <c r="N47" s="462" t="str">
        <f>Texttabelle!E107</f>
        <v xml:space="preserve">pour l'année </v>
      </c>
      <c r="O47" s="153"/>
      <c r="P47" s="385">
        <f>Bilanz_bilan!D13</f>
        <v>0</v>
      </c>
      <c r="Q47" s="88"/>
      <c r="R47" s="88"/>
      <c r="S47" s="250"/>
    </row>
    <row r="48" spans="1:20" s="254" customFormat="1" ht="15" customHeight="1">
      <c r="A48" s="77"/>
      <c r="B48" s="149"/>
      <c r="C48" s="127"/>
      <c r="D48" s="448" t="str">
        <f>Texttabelle!E105</f>
        <v>Solde temps de travail du mois actuel</v>
      </c>
      <c r="E48" s="413"/>
      <c r="F48" s="413"/>
      <c r="G48" s="413"/>
      <c r="H48" s="454"/>
      <c r="I48" s="454"/>
      <c r="J48" s="414"/>
      <c r="K48" s="414"/>
      <c r="L48" s="413">
        <f>L47-L46</f>
        <v>0</v>
      </c>
      <c r="M48" s="380"/>
      <c r="N48" s="240" t="str">
        <f>Texttabelle!E20</f>
        <v>Solde de vacances</v>
      </c>
      <c r="O48" s="126"/>
      <c r="P48" s="155"/>
      <c r="Q48" s="88"/>
      <c r="R48" s="88"/>
      <c r="S48" s="250"/>
    </row>
    <row r="49" spans="1:19" s="254" customFormat="1" ht="15" customHeight="1">
      <c r="A49" s="77"/>
      <c r="B49" s="149"/>
      <c r="C49" s="127"/>
      <c r="D49" s="152"/>
      <c r="E49" s="152"/>
      <c r="F49" s="152"/>
      <c r="G49" s="152"/>
      <c r="H49" s="455"/>
      <c r="I49" s="455"/>
      <c r="J49" s="153"/>
      <c r="K49" s="153"/>
      <c r="L49" s="152"/>
      <c r="M49" s="380"/>
      <c r="N49" s="153" t="str">
        <f>Texttabelle!E70</f>
        <v>fin de mois</v>
      </c>
      <c r="O49" s="126"/>
      <c r="P49" s="385">
        <f ca="1">IF(TODAY()&lt;B12,0,September_septembre!P49-(Bilanz_bilan!M32))</f>
        <v>0</v>
      </c>
      <c r="Q49" s="88"/>
      <c r="R49" s="88"/>
      <c r="S49" s="250"/>
    </row>
    <row r="50" spans="1:19" s="254" customFormat="1" ht="15" customHeight="1">
      <c r="A50" s="77"/>
      <c r="B50" s="150"/>
      <c r="C50" s="126"/>
      <c r="D50" s="453"/>
      <c r="E50" s="160"/>
      <c r="F50" s="419"/>
      <c r="G50" s="419"/>
      <c r="H50" s="455"/>
      <c r="I50" s="455"/>
      <c r="J50" s="419"/>
      <c r="K50" s="419"/>
      <c r="L50" s="152"/>
      <c r="M50" s="152"/>
      <c r="N50" s="154"/>
      <c r="O50" s="126"/>
      <c r="P50" s="155"/>
      <c r="Q50" s="87" t="str">
        <f>IF(T_01!O43="","",1)</f>
        <v/>
      </c>
      <c r="R50" s="87"/>
      <c r="S50" s="250"/>
    </row>
    <row r="51" spans="1:19" s="254" customFormat="1" ht="15" customHeight="1">
      <c r="A51" s="77"/>
      <c r="B51" s="150"/>
      <c r="C51" s="126"/>
      <c r="D51" s="453"/>
      <c r="E51" s="160"/>
      <c r="F51" s="419"/>
      <c r="G51" s="419"/>
      <c r="H51" s="440"/>
      <c r="I51" s="440"/>
      <c r="J51" s="419"/>
      <c r="K51" s="419"/>
      <c r="L51" s="152"/>
      <c r="M51" s="152"/>
      <c r="N51" s="154"/>
      <c r="O51" s="126"/>
      <c r="P51" s="155"/>
      <c r="Q51" s="87"/>
      <c r="R51" s="87"/>
      <c r="S51" s="250"/>
    </row>
    <row r="52" spans="1:19" s="254" customFormat="1" ht="7.5" customHeight="1">
      <c r="A52" s="77"/>
      <c r="B52" s="150"/>
      <c r="C52" s="126"/>
      <c r="D52" s="159"/>
      <c r="E52" s="160"/>
      <c r="F52" s="160"/>
      <c r="G52" s="160"/>
      <c r="H52" s="160"/>
      <c r="I52" s="160"/>
      <c r="J52" s="160"/>
      <c r="K52" s="160"/>
      <c r="L52" s="273"/>
      <c r="M52" s="161"/>
      <c r="N52" s="154"/>
      <c r="O52" s="160"/>
      <c r="P52" s="155"/>
      <c r="Q52" s="87"/>
      <c r="R52" s="87"/>
      <c r="S52" s="250"/>
    </row>
    <row r="53" spans="1:19" s="254" customFormat="1" ht="19.5" customHeight="1">
      <c r="A53" s="77"/>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c r="Q53" s="87"/>
      <c r="R53" s="87"/>
      <c r="S53" s="250"/>
    </row>
    <row r="54" spans="1:19" s="254" customFormat="1" ht="7.5" customHeight="1" thickBot="1">
      <c r="A54" s="77"/>
      <c r="B54" s="135"/>
      <c r="C54" s="136"/>
      <c r="D54" s="137"/>
      <c r="E54" s="137"/>
      <c r="F54" s="137"/>
      <c r="G54" s="137"/>
      <c r="H54" s="137"/>
      <c r="I54" s="137"/>
      <c r="J54" s="137"/>
      <c r="K54" s="137"/>
      <c r="L54" s="137"/>
      <c r="M54" s="137"/>
      <c r="N54" s="138"/>
      <c r="O54" s="137"/>
      <c r="P54" s="139"/>
      <c r="Q54" s="87"/>
      <c r="R54" s="87"/>
      <c r="S54" s="250"/>
    </row>
    <row r="55" spans="1:19" s="254" customFormat="1" ht="7.5" customHeight="1">
      <c r="A55" s="77"/>
      <c r="B55" s="106"/>
      <c r="C55" s="107"/>
      <c r="D55" s="108"/>
      <c r="E55" s="108"/>
      <c r="F55" s="108"/>
      <c r="G55" s="108"/>
      <c r="H55" s="108"/>
      <c r="I55" s="108"/>
      <c r="J55" s="108"/>
      <c r="K55" s="108"/>
      <c r="L55" s="108"/>
      <c r="M55" s="108"/>
      <c r="N55" s="109"/>
      <c r="O55" s="108"/>
      <c r="P55" s="110"/>
      <c r="Q55" s="87"/>
      <c r="R55" s="87"/>
      <c r="S55" s="250"/>
    </row>
    <row r="56" spans="1:19" s="254" customFormat="1" ht="15" customHeight="1">
      <c r="A56" s="77"/>
      <c r="B56" s="119" t="s">
        <v>6</v>
      </c>
      <c r="C56" s="112"/>
      <c r="D56" s="113"/>
      <c r="E56" s="113"/>
      <c r="F56" s="113"/>
      <c r="G56" s="113"/>
      <c r="H56" s="113"/>
      <c r="I56" s="113"/>
      <c r="J56" s="116" t="str">
        <f>Texttabelle!E75</f>
        <v>Enregistrement du temps de travail</v>
      </c>
      <c r="K56" s="113"/>
      <c r="L56" s="113"/>
      <c r="M56" s="113"/>
      <c r="N56" s="295"/>
      <c r="O56" s="113"/>
      <c r="P56" s="115"/>
      <c r="Q56" s="87"/>
      <c r="R56" s="87"/>
      <c r="S56" s="250"/>
    </row>
    <row r="57" spans="1:19" s="254" customFormat="1" ht="7.5" customHeight="1">
      <c r="A57" s="77"/>
      <c r="B57" s="111"/>
      <c r="C57" s="112"/>
      <c r="D57" s="113"/>
      <c r="E57" s="113"/>
      <c r="F57" s="113"/>
      <c r="G57" s="113"/>
      <c r="H57" s="113"/>
      <c r="I57" s="113"/>
      <c r="J57" s="114"/>
      <c r="K57" s="113"/>
      <c r="L57" s="113"/>
      <c r="M57" s="113"/>
      <c r="N57" s="295"/>
      <c r="O57" s="113"/>
      <c r="P57" s="115"/>
      <c r="Q57" s="87"/>
      <c r="R57" s="87"/>
      <c r="S57" s="250"/>
    </row>
    <row r="58" spans="1:19" s="254" customFormat="1" ht="15" customHeight="1">
      <c r="A58" s="77"/>
      <c r="B58" s="120" t="str">
        <f>"1 "&amp;Texttabelle!E35</f>
        <v>1 vacances</v>
      </c>
      <c r="C58" s="112"/>
      <c r="D58" s="294">
        <f>SUMIF(N12:N45,1,O12:O45)</f>
        <v>0</v>
      </c>
      <c r="E58" s="113"/>
      <c r="F58" s="113"/>
      <c r="G58" s="113"/>
      <c r="H58" s="113"/>
      <c r="I58" s="113"/>
      <c r="J58" s="114" t="str">
        <f>Texttabelle!E76</f>
        <v>Entrée valeur positive: 1:00</v>
      </c>
      <c r="K58" s="113"/>
      <c r="L58" s="113"/>
      <c r="M58" s="113"/>
      <c r="N58" s="295"/>
      <c r="O58" s="113"/>
      <c r="P58" s="115"/>
      <c r="Q58" s="87"/>
      <c r="R58" s="87"/>
      <c r="S58" s="250"/>
    </row>
    <row r="59" spans="1:19" s="254" customFormat="1" ht="15" customHeight="1">
      <c r="A59" s="77"/>
      <c r="B59" s="120" t="str">
        <f>"2 "&amp;Texttabelle!E36</f>
        <v>2 maladie</v>
      </c>
      <c r="C59" s="112"/>
      <c r="D59" s="294">
        <f>SUMIF(N12:N45,2,O12:O45)</f>
        <v>0</v>
      </c>
      <c r="E59" s="113"/>
      <c r="F59" s="113"/>
      <c r="G59" s="113"/>
      <c r="H59" s="113"/>
      <c r="I59" s="113"/>
      <c r="J59" s="114" t="str">
        <f>Texttabelle!E77</f>
        <v>Entrée valeur négative: -"1:00"</v>
      </c>
      <c r="K59" s="113"/>
      <c r="L59" s="113"/>
      <c r="M59" s="113"/>
      <c r="N59" s="295"/>
      <c r="O59" s="113"/>
      <c r="P59" s="115"/>
      <c r="Q59" s="87"/>
      <c r="R59" s="87"/>
      <c r="S59" s="250"/>
    </row>
    <row r="60" spans="1:19" s="254" customFormat="1" ht="15" customHeight="1">
      <c r="A60" s="77"/>
      <c r="B60" s="120" t="str">
        <f>"3 "&amp;Texttabelle!E37</f>
        <v>3 accident</v>
      </c>
      <c r="C60" s="112"/>
      <c r="D60" s="294">
        <f>SUMIF(N12:N45,3,O12:O45)</f>
        <v>0</v>
      </c>
      <c r="E60" s="113"/>
      <c r="F60" s="113"/>
      <c r="G60" s="113"/>
      <c r="H60" s="113"/>
      <c r="I60" s="113"/>
      <c r="J60" s="114"/>
      <c r="K60" s="113"/>
      <c r="L60" s="113"/>
      <c r="M60" s="113"/>
      <c r="N60" s="295"/>
      <c r="O60" s="113"/>
      <c r="P60" s="115"/>
      <c r="Q60" s="87"/>
      <c r="R60" s="87"/>
      <c r="S60" s="250"/>
    </row>
    <row r="61" spans="1:19" s="254" customFormat="1" ht="15" customHeight="1">
      <c r="A61" s="77"/>
      <c r="B61" s="120" t="str">
        <f>"4 "&amp;Texttabelle!E38</f>
        <v>4 militaire / s. civil / maternité</v>
      </c>
      <c r="C61" s="112"/>
      <c r="D61" s="294">
        <f>SUMIF(N12:N45,4,O12:O45)</f>
        <v>0</v>
      </c>
      <c r="E61" s="115" t="str">
        <f>"9 "&amp;Texttabelle!E74</f>
        <v>9 correction</v>
      </c>
      <c r="F61" s="124"/>
      <c r="G61" s="124"/>
      <c r="H61" s="294">
        <f>SUMIF(N12:N45,9,O12:O45)</f>
        <v>0</v>
      </c>
      <c r="I61" s="124"/>
      <c r="J61" s="116" t="str">
        <f>Texttabelle!E78</f>
        <v>vacances:</v>
      </c>
      <c r="K61" s="113"/>
      <c r="L61" s="113"/>
      <c r="M61" s="113"/>
      <c r="N61" s="295"/>
      <c r="O61" s="113"/>
      <c r="P61" s="115"/>
      <c r="Q61" s="87"/>
      <c r="R61" s="87"/>
      <c r="S61" s="250"/>
    </row>
    <row r="62" spans="1:19" s="254" customFormat="1" ht="15" customHeight="1">
      <c r="A62" s="77"/>
      <c r="B62" s="120" t="str">
        <f>"5 "&amp;Texttabelle!E39</f>
        <v>5 absence payée</v>
      </c>
      <c r="C62" s="112"/>
      <c r="D62" s="294">
        <f>SUMIF(N12:N45,5,O12:O45)</f>
        <v>0</v>
      </c>
      <c r="E62" s="563" t="str">
        <f>"10 "&amp;Texttabelle!E85</f>
        <v xml:space="preserve">10 Trav. suppl. pris </v>
      </c>
      <c r="F62" s="113"/>
      <c r="G62" s="113"/>
      <c r="H62" s="294">
        <f>SUMIF(N12:N45,10,O12:O45)</f>
        <v>0</v>
      </c>
      <c r="I62" s="113"/>
      <c r="J62" s="114" t="str">
        <f>Texttabelle!E79</f>
        <v>selon taux d'activité (100% = 8:00 h / 80% = 6:24 h)</v>
      </c>
      <c r="K62" s="113"/>
      <c r="L62" s="113"/>
      <c r="M62" s="113"/>
      <c r="N62" s="295"/>
      <c r="O62" s="113"/>
      <c r="P62" s="115"/>
      <c r="Q62" s="87"/>
      <c r="R62" s="87"/>
      <c r="S62" s="250"/>
    </row>
    <row r="63" spans="1:19" s="254" customFormat="1" ht="7.5" customHeight="1" thickBot="1">
      <c r="A63" s="77"/>
      <c r="B63" s="117"/>
      <c r="C63" s="118"/>
      <c r="D63" s="121"/>
      <c r="E63" s="121"/>
      <c r="F63" s="121"/>
      <c r="G63" s="121"/>
      <c r="H63" s="121"/>
      <c r="I63" s="121"/>
      <c r="J63" s="121"/>
      <c r="K63" s="121"/>
      <c r="L63" s="121"/>
      <c r="M63" s="121"/>
      <c r="N63" s="122"/>
      <c r="O63" s="121"/>
      <c r="P63" s="123"/>
      <c r="Q63" s="87"/>
      <c r="R63" s="87"/>
      <c r="S63" s="250"/>
    </row>
    <row r="64" spans="1:19" s="254" customFormat="1" ht="15" customHeight="1">
      <c r="A64" s="77"/>
      <c r="B64" s="77"/>
      <c r="C64" s="77"/>
      <c r="D64" s="78"/>
      <c r="E64" s="78"/>
      <c r="F64" s="78"/>
      <c r="G64" s="78"/>
      <c r="H64" s="78"/>
      <c r="I64" s="78"/>
      <c r="J64" s="78"/>
      <c r="K64" s="78"/>
      <c r="L64" s="78"/>
      <c r="M64" s="78"/>
      <c r="N64" s="79"/>
      <c r="O64" s="78"/>
      <c r="P64" s="80"/>
      <c r="Q64" s="87"/>
      <c r="R64" s="87"/>
      <c r="S64" s="250"/>
    </row>
    <row r="65" spans="1:19" s="254" customFormat="1" ht="186" customHeight="1">
      <c r="A65" s="77"/>
      <c r="B65" s="575">
        <f>Texttabelle!E80</f>
        <v>0</v>
      </c>
      <c r="C65" s="576"/>
      <c r="D65" s="576"/>
      <c r="E65" s="576"/>
      <c r="F65" s="576"/>
      <c r="G65" s="576"/>
      <c r="H65" s="576"/>
      <c r="I65" s="576"/>
      <c r="J65" s="576"/>
      <c r="K65" s="576"/>
      <c r="L65" s="576"/>
      <c r="M65" s="576"/>
      <c r="N65" s="576"/>
      <c r="O65" s="576"/>
      <c r="P65" s="576"/>
      <c r="Q65" s="87"/>
      <c r="R65" s="87"/>
      <c r="S65" s="250"/>
    </row>
    <row r="66" spans="1:19" ht="15" customHeight="1">
      <c r="A66" s="82"/>
      <c r="B66" s="82"/>
      <c r="C66" s="82"/>
      <c r="D66" s="82"/>
      <c r="E66" s="82"/>
      <c r="F66" s="82"/>
      <c r="G66" s="82"/>
      <c r="H66" s="82"/>
      <c r="I66" s="82"/>
      <c r="J66" s="82"/>
      <c r="K66" s="82"/>
      <c r="L66" s="82"/>
      <c r="M66" s="82"/>
      <c r="N66" s="82"/>
      <c r="O66" s="82"/>
      <c r="P66" s="82"/>
      <c r="Q66" s="82"/>
    </row>
    <row r="67" spans="1:19" s="254" customFormat="1" ht="172.5" customHeight="1">
      <c r="A67" s="77"/>
      <c r="B67" s="575">
        <f>Texttabelle!E81</f>
        <v>0</v>
      </c>
      <c r="C67" s="576"/>
      <c r="D67" s="576"/>
      <c r="E67" s="576"/>
      <c r="F67" s="576"/>
      <c r="G67" s="576"/>
      <c r="H67" s="576"/>
      <c r="I67" s="576"/>
      <c r="J67" s="576"/>
      <c r="K67" s="576"/>
      <c r="L67" s="576"/>
      <c r="M67" s="576"/>
      <c r="N67" s="576"/>
      <c r="O67" s="576"/>
      <c r="P67" s="576"/>
      <c r="Q67" s="87"/>
      <c r="R67" s="87"/>
      <c r="S67" s="250"/>
    </row>
    <row r="68" spans="1:19" ht="15" customHeight="1">
      <c r="Q68" s="257"/>
    </row>
    <row r="69" spans="1:19" ht="15" customHeight="1">
      <c r="Q69" s="257"/>
    </row>
    <row r="70" spans="1:19" ht="15" customHeight="1">
      <c r="Q70" s="257"/>
    </row>
    <row r="71" spans="1:19" ht="15" customHeight="1">
      <c r="Q71" s="257"/>
    </row>
    <row r="72" spans="1:19" ht="15" customHeight="1">
      <c r="Q72" s="257"/>
    </row>
    <row r="73" spans="1:19" ht="15" customHeight="1">
      <c r="Q73" s="257"/>
    </row>
    <row r="74" spans="1:19" ht="15" customHeight="1">
      <c r="Q74" s="257"/>
    </row>
    <row r="75" spans="1:19" ht="15" customHeight="1">
      <c r="Q75" s="257"/>
    </row>
    <row r="76" spans="1:19" ht="15" customHeight="1">
      <c r="Q76" s="257"/>
    </row>
    <row r="77" spans="1:19" ht="15" customHeight="1">
      <c r="Q77" s="257"/>
    </row>
    <row r="78" spans="1:19" ht="15" customHeight="1">
      <c r="Q78" s="257"/>
    </row>
    <row r="79" spans="1:19" ht="15" customHeight="1">
      <c r="Q79" s="257"/>
    </row>
    <row r="80" spans="1:19" ht="15" customHeight="1">
      <c r="Q80" s="257"/>
    </row>
    <row r="81" spans="17:17" ht="15" customHeight="1">
      <c r="Q81" s="257"/>
    </row>
    <row r="82" spans="17:17" ht="15" customHeight="1">
      <c r="Q82" s="257"/>
    </row>
    <row r="83" spans="17:17" ht="15" customHeight="1">
      <c r="Q83" s="257"/>
    </row>
    <row r="84" spans="17:17" ht="15" customHeight="1">
      <c r="Q84" s="257"/>
    </row>
    <row r="85" spans="17:17" ht="15" customHeight="1">
      <c r="Q85" s="257"/>
    </row>
    <row r="86" spans="17:17" ht="15" customHeight="1">
      <c r="Q86" s="257"/>
    </row>
    <row r="87" spans="17:17" ht="15" customHeight="1">
      <c r="Q87" s="257"/>
    </row>
    <row r="88" spans="17:17" ht="15" customHeight="1">
      <c r="Q88" s="257"/>
    </row>
    <row r="89" spans="17:17" ht="15" customHeight="1">
      <c r="Q89" s="257"/>
    </row>
    <row r="90" spans="17:17" ht="15" customHeight="1">
      <c r="Q90" s="257"/>
    </row>
    <row r="91" spans="17:17" ht="15" customHeight="1">
      <c r="Q91" s="257"/>
    </row>
    <row r="92" spans="17:17" ht="15" customHeight="1">
      <c r="Q92" s="257"/>
    </row>
    <row r="93" spans="17:17" ht="15" customHeight="1">
      <c r="Q93" s="257"/>
    </row>
    <row r="94" spans="17:17" ht="15" customHeight="1">
      <c r="Q94" s="257"/>
    </row>
    <row r="95" spans="17:17" ht="15" customHeight="1">
      <c r="Q95" s="257"/>
    </row>
    <row r="96" spans="17:17" ht="15" customHeight="1">
      <c r="Q96" s="257"/>
    </row>
    <row r="97" spans="17:17" ht="15" customHeight="1">
      <c r="Q97" s="257"/>
    </row>
    <row r="98" spans="17:17" ht="15" customHeight="1">
      <c r="Q98" s="257"/>
    </row>
    <row r="99" spans="17:17" ht="15" customHeight="1">
      <c r="Q99" s="257"/>
    </row>
    <row r="100" spans="17:17" ht="15" customHeight="1">
      <c r="Q100" s="257"/>
    </row>
    <row r="101" spans="17:17" ht="15" customHeight="1">
      <c r="Q101" s="257"/>
    </row>
    <row r="102" spans="17:17" ht="15" customHeight="1">
      <c r="Q102" s="257"/>
    </row>
    <row r="103" spans="17:17" ht="15" customHeight="1">
      <c r="Q103" s="257"/>
    </row>
    <row r="104" spans="17:17" ht="15" customHeight="1">
      <c r="Q104" s="257"/>
    </row>
    <row r="105" spans="17:17" ht="15" customHeight="1">
      <c r="Q105" s="257"/>
    </row>
    <row r="106" spans="17:17" ht="15" customHeight="1">
      <c r="Q106" s="257"/>
    </row>
    <row r="107" spans="17:17" ht="15" customHeight="1">
      <c r="Q107" s="257"/>
    </row>
    <row r="108" spans="17:17" ht="15" customHeight="1">
      <c r="Q108" s="257"/>
    </row>
    <row r="109" spans="17:17" ht="15" customHeight="1">
      <c r="Q109" s="257"/>
    </row>
    <row r="110" spans="17:17" ht="15" customHeight="1">
      <c r="Q110" s="257"/>
    </row>
    <row r="111" spans="17:17" ht="15" customHeight="1">
      <c r="Q111" s="257"/>
    </row>
    <row r="112" spans="17:17" ht="15" customHeight="1">
      <c r="Q112" s="257"/>
    </row>
    <row r="113" spans="17:17" ht="15" customHeight="1">
      <c r="Q113" s="257"/>
    </row>
    <row r="114" spans="17:17" ht="15" customHeight="1">
      <c r="Q114" s="257"/>
    </row>
    <row r="115" spans="17:17" ht="15" customHeight="1">
      <c r="Q115" s="257"/>
    </row>
    <row r="116" spans="17:17" ht="15" customHeight="1">
      <c r="Q116" s="257"/>
    </row>
    <row r="117" spans="17:17" ht="15" customHeight="1">
      <c r="Q117" s="257"/>
    </row>
    <row r="118" spans="17:17" ht="15" customHeight="1">
      <c r="Q118" s="257"/>
    </row>
    <row r="119" spans="17:17" ht="15" customHeight="1">
      <c r="Q119" s="257"/>
    </row>
    <row r="120" spans="17:17" ht="15" customHeight="1">
      <c r="Q120" s="257"/>
    </row>
    <row r="121" spans="17:17" ht="15" customHeight="1">
      <c r="Q121" s="257"/>
    </row>
    <row r="122" spans="17:17" ht="15" customHeight="1">
      <c r="Q122" s="257"/>
    </row>
    <row r="123" spans="17:17" ht="15" customHeight="1">
      <c r="Q123" s="257"/>
    </row>
    <row r="124" spans="17:17" ht="15" customHeight="1">
      <c r="Q124" s="257"/>
    </row>
    <row r="125" spans="17:17" ht="15" customHeight="1">
      <c r="Q125" s="257"/>
    </row>
    <row r="126" spans="17:17" ht="15" customHeight="1">
      <c r="Q126" s="257"/>
    </row>
    <row r="127" spans="17:17" ht="15" customHeight="1">
      <c r="Q127" s="257"/>
    </row>
    <row r="128" spans="17:17" ht="15" customHeight="1">
      <c r="Q128" s="257"/>
    </row>
    <row r="129" spans="17:17" ht="15" customHeight="1">
      <c r="Q129" s="257"/>
    </row>
    <row r="130" spans="17:17" ht="15" customHeight="1">
      <c r="Q130" s="257"/>
    </row>
    <row r="131" spans="17:17" ht="15" customHeight="1">
      <c r="Q131" s="257"/>
    </row>
    <row r="132" spans="17:17" ht="15" customHeight="1">
      <c r="Q132" s="257"/>
    </row>
    <row r="133" spans="17:17" ht="15" customHeight="1">
      <c r="Q133" s="257"/>
    </row>
    <row r="134" spans="17:17" ht="15" customHeight="1">
      <c r="Q134" s="257"/>
    </row>
    <row r="135" spans="17:17" ht="15" customHeight="1">
      <c r="Q135" s="257"/>
    </row>
    <row r="136" spans="17:17" ht="15" customHeight="1">
      <c r="Q136" s="257"/>
    </row>
    <row r="137" spans="17:17" ht="15" customHeight="1">
      <c r="Q137" s="257"/>
    </row>
    <row r="138" spans="17:17" ht="15" customHeight="1">
      <c r="Q138" s="257"/>
    </row>
    <row r="139" spans="17:17" ht="15" customHeight="1">
      <c r="Q139" s="257"/>
    </row>
    <row r="140" spans="17:17" ht="15" customHeight="1">
      <c r="Q140" s="257"/>
    </row>
    <row r="141" spans="17:17" ht="15" customHeight="1">
      <c r="Q141" s="257"/>
    </row>
    <row r="142" spans="17:17" ht="15" customHeight="1">
      <c r="Q142" s="257"/>
    </row>
    <row r="143" spans="17:17" ht="15" customHeight="1">
      <c r="Q143" s="257"/>
    </row>
    <row r="144" spans="17:17" ht="15" customHeight="1">
      <c r="Q144" s="257"/>
    </row>
    <row r="145" spans="17:17" ht="15" customHeight="1">
      <c r="Q145" s="257"/>
    </row>
    <row r="146" spans="17:17" ht="15" customHeight="1">
      <c r="Q146" s="257"/>
    </row>
    <row r="147" spans="17:17" ht="15" customHeight="1">
      <c r="Q147" s="257"/>
    </row>
    <row r="148" spans="17:17" ht="15" customHeight="1">
      <c r="Q148" s="257"/>
    </row>
    <row r="149" spans="17:17" ht="15" customHeight="1">
      <c r="Q149" s="257"/>
    </row>
    <row r="150" spans="17:17" ht="15" customHeight="1">
      <c r="Q150" s="257"/>
    </row>
    <row r="151" spans="17:17" ht="15" customHeight="1">
      <c r="Q151" s="257"/>
    </row>
    <row r="152" spans="17:17" ht="15" customHeight="1">
      <c r="Q152" s="257"/>
    </row>
    <row r="153" spans="17:17" ht="15" customHeight="1">
      <c r="Q153" s="257"/>
    </row>
    <row r="154" spans="17:17" ht="15" customHeight="1">
      <c r="Q154" s="257"/>
    </row>
    <row r="155" spans="17:17" ht="15" customHeight="1">
      <c r="Q155" s="257"/>
    </row>
    <row r="156" spans="17:17" ht="15" customHeight="1">
      <c r="Q156" s="257"/>
    </row>
    <row r="157" spans="17:17" ht="15" customHeight="1">
      <c r="Q157" s="257"/>
    </row>
    <row r="158" spans="17:17" ht="15" customHeight="1">
      <c r="Q158" s="257"/>
    </row>
    <row r="159" spans="17:17" ht="15" customHeight="1">
      <c r="Q159" s="257"/>
    </row>
    <row r="160" spans="17:17" ht="15" customHeight="1">
      <c r="Q160" s="257"/>
    </row>
    <row r="161" spans="17:17" ht="15" customHeight="1">
      <c r="Q161" s="257"/>
    </row>
    <row r="162" spans="17:17" ht="15" customHeight="1">
      <c r="Q162" s="257"/>
    </row>
    <row r="163" spans="17:17" ht="15" customHeight="1">
      <c r="Q163" s="257"/>
    </row>
    <row r="164" spans="17:17" ht="15" customHeight="1">
      <c r="Q164" s="257"/>
    </row>
    <row r="165" spans="17:17" ht="15" customHeight="1">
      <c r="Q165" s="257"/>
    </row>
    <row r="166" spans="17:17" ht="15" customHeight="1">
      <c r="Q166" s="257"/>
    </row>
    <row r="167" spans="17:17" ht="15" customHeight="1">
      <c r="Q167" s="257"/>
    </row>
    <row r="168" spans="17:17" ht="15" customHeight="1">
      <c r="Q168" s="257"/>
    </row>
    <row r="169" spans="17:17" ht="15" customHeight="1">
      <c r="Q169" s="257"/>
    </row>
    <row r="170" spans="17:17" ht="15" customHeight="1">
      <c r="Q170" s="257"/>
    </row>
    <row r="171" spans="17:17" ht="15" customHeight="1">
      <c r="Q171" s="257"/>
    </row>
    <row r="172" spans="17:17" ht="15" customHeight="1">
      <c r="Q172" s="257"/>
    </row>
    <row r="173" spans="17:17" ht="15" customHeight="1">
      <c r="Q173" s="257"/>
    </row>
    <row r="174" spans="17:17" ht="15" customHeight="1">
      <c r="Q174" s="257"/>
    </row>
    <row r="175" spans="17:17" ht="15" customHeight="1">
      <c r="Q175" s="257"/>
    </row>
    <row r="176" spans="17:17" ht="15" customHeight="1">
      <c r="Q176" s="257"/>
    </row>
    <row r="177" spans="17:17" ht="15" customHeight="1">
      <c r="Q177" s="257"/>
    </row>
    <row r="178" spans="17:17" ht="15" customHeight="1">
      <c r="Q178" s="257"/>
    </row>
    <row r="179" spans="17:17" ht="15" customHeight="1">
      <c r="Q179" s="257"/>
    </row>
    <row r="180" spans="17:17" ht="15" customHeight="1">
      <c r="Q180" s="257"/>
    </row>
    <row r="181" spans="17:17" ht="15" customHeight="1">
      <c r="Q181" s="257"/>
    </row>
    <row r="182" spans="17:17" ht="15" customHeight="1">
      <c r="Q182" s="257"/>
    </row>
    <row r="183" spans="17:17" ht="15" customHeight="1">
      <c r="Q183" s="257"/>
    </row>
    <row r="184" spans="17:17" ht="15" customHeight="1">
      <c r="Q184" s="257"/>
    </row>
    <row r="185" spans="17:17" ht="15" customHeight="1">
      <c r="Q185" s="257"/>
    </row>
    <row r="186" spans="17:17" ht="15" customHeight="1">
      <c r="Q186" s="257"/>
    </row>
    <row r="187" spans="17:17" ht="15" customHeight="1">
      <c r="Q187" s="257"/>
    </row>
    <row r="188" spans="17:17" ht="15" customHeight="1">
      <c r="Q188" s="257"/>
    </row>
    <row r="189" spans="17:17" ht="15" customHeight="1">
      <c r="Q189" s="257"/>
    </row>
    <row r="190" spans="17:17" ht="15" customHeight="1">
      <c r="Q190" s="257"/>
    </row>
    <row r="191" spans="17:17" ht="15" customHeight="1">
      <c r="Q191" s="257"/>
    </row>
    <row r="192" spans="17:17" ht="15" customHeight="1">
      <c r="Q192" s="257"/>
    </row>
    <row r="193" spans="17:17" ht="15" customHeight="1">
      <c r="Q193" s="257"/>
    </row>
    <row r="194" spans="17:17" ht="15" customHeight="1">
      <c r="Q194" s="257"/>
    </row>
    <row r="195" spans="17:17" ht="15" customHeight="1">
      <c r="Q195" s="257"/>
    </row>
    <row r="196" spans="17:17" ht="15" customHeight="1">
      <c r="Q196" s="257"/>
    </row>
    <row r="197" spans="17:17" ht="15" customHeight="1">
      <c r="Q197" s="257"/>
    </row>
    <row r="198" spans="17:17" ht="15" customHeight="1">
      <c r="Q198" s="257"/>
    </row>
    <row r="199" spans="17:17" ht="15" customHeight="1">
      <c r="Q199" s="257"/>
    </row>
    <row r="200" spans="17:17" ht="15" customHeight="1">
      <c r="Q200" s="257"/>
    </row>
    <row r="201" spans="17:17" ht="15" customHeight="1">
      <c r="Q201" s="257"/>
    </row>
    <row r="202" spans="17:17" ht="15" customHeight="1">
      <c r="Q202" s="257"/>
    </row>
    <row r="203" spans="17:17" ht="15" customHeight="1">
      <c r="Q203" s="257"/>
    </row>
    <row r="204" spans="17:17" ht="15" customHeight="1">
      <c r="Q204" s="257"/>
    </row>
    <row r="205" spans="17:17" ht="15" customHeight="1">
      <c r="Q205" s="257"/>
    </row>
    <row r="206" spans="17:17" ht="15" customHeight="1">
      <c r="Q206" s="257"/>
    </row>
    <row r="207" spans="17:17" ht="15" customHeight="1">
      <c r="Q207" s="257"/>
    </row>
    <row r="208" spans="17:17" ht="15" customHeight="1">
      <c r="Q208" s="257"/>
    </row>
    <row r="209" spans="17:17" ht="15" customHeight="1">
      <c r="Q209" s="257"/>
    </row>
    <row r="210" spans="17:17" ht="15" customHeight="1">
      <c r="Q210" s="257"/>
    </row>
    <row r="211" spans="17:17" ht="15" customHeight="1">
      <c r="Q211" s="257"/>
    </row>
    <row r="212" spans="17:17" ht="15" customHeight="1">
      <c r="Q212" s="257"/>
    </row>
    <row r="213" spans="17:17" ht="15" customHeight="1">
      <c r="Q213" s="257"/>
    </row>
    <row r="214" spans="17:17" ht="15" customHeight="1">
      <c r="Q214" s="257"/>
    </row>
    <row r="215" spans="17:17" ht="15" customHeight="1">
      <c r="Q215" s="257"/>
    </row>
    <row r="216" spans="17:17" ht="15" customHeight="1">
      <c r="Q216" s="257"/>
    </row>
    <row r="217" spans="17:17" ht="15" customHeight="1">
      <c r="Q217" s="257"/>
    </row>
    <row r="218" spans="17:17" ht="15" customHeight="1">
      <c r="Q218" s="257"/>
    </row>
    <row r="219" spans="17:17" ht="15" customHeight="1">
      <c r="Q219" s="257"/>
    </row>
    <row r="220" spans="17:17" ht="15" customHeight="1">
      <c r="Q220" s="257"/>
    </row>
    <row r="221" spans="17:17" ht="15" customHeight="1">
      <c r="Q221" s="257"/>
    </row>
    <row r="222" spans="17:17" ht="15" customHeight="1">
      <c r="Q222" s="257"/>
    </row>
    <row r="223" spans="17:17" ht="15" customHeight="1">
      <c r="Q223" s="257"/>
    </row>
    <row r="224" spans="17:17" ht="15" customHeight="1">
      <c r="Q224" s="257"/>
    </row>
    <row r="225" spans="17:17" ht="15" customHeight="1">
      <c r="Q225" s="257"/>
    </row>
    <row r="226" spans="17:17" ht="15" customHeight="1">
      <c r="Q226" s="257"/>
    </row>
    <row r="227" spans="17:17" ht="15" customHeight="1">
      <c r="Q227" s="257"/>
    </row>
    <row r="228" spans="17:17" ht="15" customHeight="1">
      <c r="Q228" s="257"/>
    </row>
    <row r="229" spans="17:17" ht="15" customHeight="1">
      <c r="Q229" s="257"/>
    </row>
    <row r="230" spans="17:17" ht="15" customHeight="1">
      <c r="Q230" s="257"/>
    </row>
    <row r="231" spans="17:17" ht="15" customHeight="1">
      <c r="Q231" s="257"/>
    </row>
    <row r="232" spans="17:17" ht="15" customHeight="1">
      <c r="Q232" s="257"/>
    </row>
    <row r="233" spans="17:17" ht="15" customHeight="1">
      <c r="Q233" s="257"/>
    </row>
    <row r="234" spans="17:17" ht="15" customHeight="1">
      <c r="Q234" s="257"/>
    </row>
    <row r="235" spans="17:17" ht="15" customHeight="1">
      <c r="Q235" s="257"/>
    </row>
    <row r="236" spans="17:17" ht="15" customHeight="1">
      <c r="Q236" s="257"/>
    </row>
    <row r="237" spans="17:17" ht="15" customHeight="1">
      <c r="Q237" s="257"/>
    </row>
    <row r="238" spans="17:17" ht="15" customHeight="1">
      <c r="Q238" s="257"/>
    </row>
    <row r="239" spans="17:17" ht="15" customHeight="1">
      <c r="Q239" s="257"/>
    </row>
    <row r="240" spans="17:17" ht="15" customHeight="1">
      <c r="Q240" s="257"/>
    </row>
    <row r="241" spans="17:17" ht="15" customHeight="1">
      <c r="Q241" s="257"/>
    </row>
    <row r="242" spans="17:17" ht="15" customHeight="1">
      <c r="Q242" s="257"/>
    </row>
    <row r="243" spans="17:17" ht="15" customHeight="1">
      <c r="Q243" s="257"/>
    </row>
    <row r="244" spans="17:17" ht="15" customHeight="1">
      <c r="Q244" s="257"/>
    </row>
    <row r="245" spans="17:17" ht="15" customHeight="1">
      <c r="Q245" s="257"/>
    </row>
    <row r="246" spans="17:17" ht="15" customHeight="1">
      <c r="Q246" s="257"/>
    </row>
    <row r="247" spans="17:17" ht="15" customHeight="1">
      <c r="Q247" s="257"/>
    </row>
    <row r="248" spans="17:17" ht="15" customHeight="1">
      <c r="Q248" s="257"/>
    </row>
    <row r="249" spans="17:17" ht="15" customHeight="1">
      <c r="Q249" s="257"/>
    </row>
    <row r="250" spans="17:17" ht="15" customHeight="1">
      <c r="Q250" s="257"/>
    </row>
    <row r="251" spans="17:17" ht="15" customHeight="1">
      <c r="Q251" s="257"/>
    </row>
    <row r="252" spans="17:17" ht="15" customHeight="1">
      <c r="Q252" s="257"/>
    </row>
    <row r="253" spans="17:17" ht="15" customHeight="1">
      <c r="Q253" s="257"/>
    </row>
    <row r="254" spans="17:17" ht="15" customHeight="1">
      <c r="Q254" s="257"/>
    </row>
    <row r="255" spans="17:17" ht="15" customHeight="1">
      <c r="Q255" s="257"/>
    </row>
    <row r="256" spans="17:17" ht="15" customHeight="1">
      <c r="Q256" s="257"/>
    </row>
    <row r="257" spans="17:17" ht="15" customHeight="1">
      <c r="Q257" s="257"/>
    </row>
    <row r="258" spans="17:17" ht="15" customHeight="1">
      <c r="Q258" s="257"/>
    </row>
    <row r="259" spans="17:17" ht="15" customHeight="1">
      <c r="Q259" s="257"/>
    </row>
    <row r="260" spans="17:17" ht="15" customHeight="1">
      <c r="Q260" s="257"/>
    </row>
    <row r="261" spans="17:17" ht="15" customHeight="1">
      <c r="Q261" s="257"/>
    </row>
    <row r="262" spans="17:17" ht="15" customHeight="1">
      <c r="Q262" s="257"/>
    </row>
    <row r="263" spans="17:17" ht="15" customHeight="1">
      <c r="Q263" s="257"/>
    </row>
    <row r="264" spans="17:17" ht="15" customHeight="1">
      <c r="Q264" s="257"/>
    </row>
    <row r="265" spans="17:17" ht="15" customHeight="1">
      <c r="Q265" s="257"/>
    </row>
    <row r="266" spans="17:17" ht="15" customHeight="1">
      <c r="Q266" s="257"/>
    </row>
    <row r="267" spans="17:17" ht="15" customHeight="1">
      <c r="Q267" s="257"/>
    </row>
    <row r="268" spans="17:17" ht="15" customHeight="1">
      <c r="Q268" s="257"/>
    </row>
    <row r="269" spans="17:17" ht="15" customHeight="1">
      <c r="Q269" s="257"/>
    </row>
    <row r="270" spans="17:17" ht="15" customHeight="1">
      <c r="Q270" s="257"/>
    </row>
    <row r="271" spans="17:17" ht="15" customHeight="1">
      <c r="Q271" s="257"/>
    </row>
    <row r="272" spans="17:17" ht="15" customHeight="1">
      <c r="Q272" s="257"/>
    </row>
    <row r="273" spans="17:17" ht="15" customHeight="1">
      <c r="Q273" s="257"/>
    </row>
    <row r="274" spans="17:17" ht="15" customHeight="1">
      <c r="Q274" s="257"/>
    </row>
    <row r="275" spans="17:17" ht="15" customHeight="1">
      <c r="Q275" s="257"/>
    </row>
    <row r="276" spans="17:17" ht="15" customHeight="1">
      <c r="Q276" s="257"/>
    </row>
    <row r="277" spans="17:17" ht="15" customHeight="1">
      <c r="Q277" s="257"/>
    </row>
    <row r="278" spans="17:17" ht="15" customHeight="1">
      <c r="Q278" s="257"/>
    </row>
    <row r="279" spans="17:17" ht="15" customHeight="1">
      <c r="Q279" s="257"/>
    </row>
    <row r="280" spans="17:17" ht="15" customHeight="1">
      <c r="Q280" s="257"/>
    </row>
    <row r="281" spans="17:17" ht="15" customHeight="1">
      <c r="Q281" s="257"/>
    </row>
    <row r="282" spans="17:17" ht="15" customHeight="1">
      <c r="Q282" s="257"/>
    </row>
    <row r="283" spans="17:17" ht="15" customHeight="1">
      <c r="Q283" s="257"/>
    </row>
    <row r="284" spans="17:17" ht="15" customHeight="1">
      <c r="Q284" s="257"/>
    </row>
    <row r="285" spans="17:17" ht="15" customHeight="1">
      <c r="Q285" s="257"/>
    </row>
    <row r="286" spans="17:17" ht="15" customHeight="1">
      <c r="Q286" s="257"/>
    </row>
    <row r="287" spans="17:17" ht="15" customHeight="1">
      <c r="Q287" s="257"/>
    </row>
    <row r="288" spans="17:17" ht="15" customHeight="1">
      <c r="Q288" s="257"/>
    </row>
    <row r="289" spans="17:17" ht="15" customHeight="1">
      <c r="Q289" s="257"/>
    </row>
    <row r="290" spans="17:17" ht="15" customHeight="1">
      <c r="Q290" s="257"/>
    </row>
    <row r="291" spans="17:17" ht="15" customHeight="1">
      <c r="Q291" s="257"/>
    </row>
    <row r="292" spans="17:17" ht="15" customHeight="1">
      <c r="Q292" s="257"/>
    </row>
    <row r="293" spans="17:17" ht="15" customHeight="1">
      <c r="Q293" s="257"/>
    </row>
    <row r="294" spans="17:17" ht="15" customHeight="1">
      <c r="Q294" s="257"/>
    </row>
    <row r="295" spans="17:17" ht="15" customHeight="1">
      <c r="Q295" s="257"/>
    </row>
    <row r="296" spans="17:17" ht="15" customHeight="1">
      <c r="Q296" s="257"/>
    </row>
    <row r="297" spans="17:17" ht="15" customHeight="1">
      <c r="Q297" s="257"/>
    </row>
    <row r="298" spans="17:17" ht="15" customHeight="1">
      <c r="Q298" s="257"/>
    </row>
    <row r="299" spans="17:17" ht="15" customHeight="1">
      <c r="Q299" s="257"/>
    </row>
    <row r="300" spans="17:17" ht="15" customHeight="1">
      <c r="Q300" s="257"/>
    </row>
    <row r="301" spans="17:17" ht="15" customHeight="1">
      <c r="Q301" s="257"/>
    </row>
    <row r="302" spans="17:17" ht="15" customHeight="1">
      <c r="Q302" s="257"/>
    </row>
    <row r="303" spans="17:17" ht="15" customHeight="1">
      <c r="Q303" s="257"/>
    </row>
    <row r="304" spans="17:17" ht="15" customHeight="1">
      <c r="Q304" s="257"/>
    </row>
    <row r="305" spans="17:17" ht="15" customHeight="1">
      <c r="Q305" s="257"/>
    </row>
    <row r="306" spans="17:17" ht="15" customHeight="1">
      <c r="Q306" s="257"/>
    </row>
    <row r="307" spans="17:17" ht="15" customHeight="1">
      <c r="Q307" s="257"/>
    </row>
    <row r="308" spans="17:17" ht="15" customHeight="1">
      <c r="Q308" s="257"/>
    </row>
    <row r="309" spans="17:17" ht="15" customHeight="1">
      <c r="Q309" s="257"/>
    </row>
    <row r="310" spans="17:17" ht="15" customHeight="1">
      <c r="Q310" s="257"/>
    </row>
    <row r="311" spans="17:17" ht="15" customHeight="1">
      <c r="Q311" s="257"/>
    </row>
    <row r="312" spans="17:17" ht="15" customHeight="1">
      <c r="Q312" s="257"/>
    </row>
    <row r="313" spans="17:17" ht="15" customHeight="1">
      <c r="Q313" s="257"/>
    </row>
    <row r="314" spans="17:17" ht="15" customHeight="1">
      <c r="Q314" s="257"/>
    </row>
    <row r="315" spans="17:17" ht="15" customHeight="1">
      <c r="Q315" s="257"/>
    </row>
    <row r="316" spans="17:17" ht="15" customHeight="1">
      <c r="Q316" s="257"/>
    </row>
    <row r="317" spans="17:17" ht="15" customHeight="1">
      <c r="Q317" s="257"/>
    </row>
    <row r="318" spans="17:17" ht="15" customHeight="1">
      <c r="Q318" s="257"/>
    </row>
    <row r="319" spans="17:17" ht="15" customHeight="1">
      <c r="Q319" s="257"/>
    </row>
    <row r="320" spans="17:17" ht="15" customHeight="1">
      <c r="Q320" s="257"/>
    </row>
    <row r="321" spans="17:17" ht="15" customHeight="1">
      <c r="Q321" s="257"/>
    </row>
    <row r="322" spans="17:17" ht="15" customHeight="1">
      <c r="Q322" s="257"/>
    </row>
    <row r="323" spans="17:17" ht="15" customHeight="1">
      <c r="Q323" s="257"/>
    </row>
    <row r="324" spans="17:17" ht="15" customHeight="1">
      <c r="Q324" s="257"/>
    </row>
    <row r="325" spans="17:17" ht="15" customHeight="1">
      <c r="Q325" s="257"/>
    </row>
    <row r="326" spans="17:17" ht="15" customHeight="1">
      <c r="Q326" s="257"/>
    </row>
    <row r="327" spans="17:17" ht="15" customHeight="1">
      <c r="Q327" s="257"/>
    </row>
    <row r="328" spans="17:17" ht="15" customHeight="1">
      <c r="Q328" s="257"/>
    </row>
    <row r="329" spans="17:17" ht="15" customHeight="1">
      <c r="Q329" s="257"/>
    </row>
    <row r="330" spans="17:17" ht="15" customHeight="1">
      <c r="Q330" s="257"/>
    </row>
    <row r="331" spans="17:17" ht="15" customHeight="1">
      <c r="Q331" s="257"/>
    </row>
    <row r="332" spans="17:17" ht="15" customHeight="1">
      <c r="Q332" s="257"/>
    </row>
    <row r="333" spans="17:17" ht="15" customHeight="1">
      <c r="Q333" s="257"/>
    </row>
    <row r="334" spans="17:17" ht="15" customHeight="1">
      <c r="Q334" s="257"/>
    </row>
    <row r="335" spans="17:17" ht="15" customHeight="1">
      <c r="Q335" s="257"/>
    </row>
    <row r="336" spans="17:17" ht="15" customHeight="1">
      <c r="Q336" s="257"/>
    </row>
    <row r="337" spans="17:17" ht="15" customHeight="1">
      <c r="Q337" s="257"/>
    </row>
    <row r="338" spans="17:17" ht="15" customHeight="1">
      <c r="Q338" s="257"/>
    </row>
    <row r="339" spans="17:17" ht="15" customHeight="1">
      <c r="Q339" s="257"/>
    </row>
    <row r="340" spans="17:17" ht="15" customHeight="1">
      <c r="Q340" s="257"/>
    </row>
    <row r="341" spans="17:17" ht="15" customHeight="1">
      <c r="Q341" s="257"/>
    </row>
    <row r="342" spans="17:17" ht="15" customHeight="1">
      <c r="Q342" s="257"/>
    </row>
    <row r="343" spans="17:17" ht="15" customHeight="1">
      <c r="Q343" s="257"/>
    </row>
    <row r="344" spans="17:17" ht="15" customHeight="1">
      <c r="Q344" s="257"/>
    </row>
    <row r="345" spans="17:17" ht="15" customHeight="1">
      <c r="Q345" s="257"/>
    </row>
    <row r="346" spans="17:17" ht="15" customHeight="1">
      <c r="Q346" s="257"/>
    </row>
    <row r="347" spans="17:17" ht="15" customHeight="1">
      <c r="Q347" s="257"/>
    </row>
    <row r="348" spans="17:17" ht="15" customHeight="1">
      <c r="Q348" s="257"/>
    </row>
    <row r="349" spans="17:17" ht="15" customHeight="1">
      <c r="Q349" s="257"/>
    </row>
    <row r="350" spans="17:17" ht="15" customHeight="1">
      <c r="Q350" s="257"/>
    </row>
    <row r="351" spans="17:17" ht="15" customHeight="1">
      <c r="Q351" s="257"/>
    </row>
    <row r="352" spans="17:17" ht="15" customHeight="1">
      <c r="Q352" s="257"/>
    </row>
    <row r="353" spans="17:17" ht="15" customHeight="1">
      <c r="Q353" s="257"/>
    </row>
    <row r="354" spans="17:17" ht="15" customHeight="1">
      <c r="Q354" s="257"/>
    </row>
    <row r="355" spans="17:17" ht="15" customHeight="1">
      <c r="Q355" s="257"/>
    </row>
    <row r="356" spans="17:17" ht="15" customHeight="1">
      <c r="Q356" s="257"/>
    </row>
    <row r="357" spans="17:17" ht="15" customHeight="1">
      <c r="Q357" s="257"/>
    </row>
    <row r="358" spans="17:17" ht="15" customHeight="1">
      <c r="Q358" s="257"/>
    </row>
    <row r="359" spans="17:17" ht="15" customHeight="1">
      <c r="Q359" s="257"/>
    </row>
    <row r="360" spans="17:17" ht="15" customHeight="1">
      <c r="Q360" s="257"/>
    </row>
    <row r="361" spans="17:17" ht="15" customHeight="1">
      <c r="Q361" s="257"/>
    </row>
    <row r="362" spans="17:17" ht="15" customHeight="1">
      <c r="Q362" s="257"/>
    </row>
    <row r="363" spans="17:17" ht="15" customHeight="1">
      <c r="Q363" s="257"/>
    </row>
    <row r="364" spans="17:17" ht="15" customHeight="1">
      <c r="Q364" s="257"/>
    </row>
    <row r="365" spans="17:17" ht="15" customHeight="1">
      <c r="Q365" s="257"/>
    </row>
    <row r="366" spans="17:17" ht="15" customHeight="1">
      <c r="Q366" s="257"/>
    </row>
    <row r="367" spans="17:17" ht="15" customHeight="1">
      <c r="Q367" s="257"/>
    </row>
    <row r="368" spans="17:17" ht="15" customHeight="1">
      <c r="Q368" s="257"/>
    </row>
    <row r="369" spans="17:17" ht="15" customHeight="1">
      <c r="Q369" s="257"/>
    </row>
    <row r="370" spans="17:17" ht="15" customHeight="1">
      <c r="Q370" s="257"/>
    </row>
    <row r="371" spans="17:17" ht="15" customHeight="1">
      <c r="Q371" s="257"/>
    </row>
    <row r="372" spans="17:17" ht="15" customHeight="1">
      <c r="Q372" s="257"/>
    </row>
    <row r="373" spans="17:17" ht="15" customHeight="1">
      <c r="Q373" s="257"/>
    </row>
    <row r="374" spans="17:17" ht="15" customHeight="1">
      <c r="Q374" s="257"/>
    </row>
    <row r="375" spans="17:17" ht="15" customHeight="1">
      <c r="Q375" s="257"/>
    </row>
    <row r="376" spans="17:17" ht="15" customHeight="1">
      <c r="Q376" s="257"/>
    </row>
    <row r="377" spans="17:17" ht="15" customHeight="1">
      <c r="Q377" s="257"/>
    </row>
    <row r="378" spans="17:17" ht="15" customHeight="1">
      <c r="Q378" s="257"/>
    </row>
    <row r="379" spans="17:17" ht="15" customHeight="1">
      <c r="Q379" s="257"/>
    </row>
    <row r="380" spans="17:17" ht="15" customHeight="1">
      <c r="Q380" s="257"/>
    </row>
    <row r="381" spans="17:17" ht="15" customHeight="1">
      <c r="Q381" s="257"/>
    </row>
    <row r="382" spans="17:17" ht="15" customHeight="1">
      <c r="Q382" s="257"/>
    </row>
    <row r="383" spans="17:17" ht="15" customHeight="1">
      <c r="Q383" s="257"/>
    </row>
    <row r="384" spans="17:17" ht="15" customHeight="1">
      <c r="Q384" s="257"/>
    </row>
    <row r="385" spans="17:17" ht="15" customHeight="1">
      <c r="Q385" s="257"/>
    </row>
    <row r="386" spans="17:17" ht="15" customHeight="1">
      <c r="Q386" s="257"/>
    </row>
    <row r="387" spans="17:17" ht="15" customHeight="1">
      <c r="Q387" s="257"/>
    </row>
    <row r="388" spans="17:17" ht="15" customHeight="1">
      <c r="Q388" s="257"/>
    </row>
    <row r="389" spans="17:17" ht="15" customHeight="1">
      <c r="Q389" s="257"/>
    </row>
    <row r="390" spans="17:17" ht="15" customHeight="1">
      <c r="Q390" s="257"/>
    </row>
    <row r="391" spans="17:17" ht="15" customHeight="1">
      <c r="Q391" s="257"/>
    </row>
    <row r="392" spans="17:17" ht="15" customHeight="1">
      <c r="Q392" s="257"/>
    </row>
    <row r="393" spans="17:17" ht="15" customHeight="1">
      <c r="Q393" s="257"/>
    </row>
    <row r="394" spans="17:17" ht="15" customHeight="1">
      <c r="Q394" s="257"/>
    </row>
    <row r="395" spans="17:17" ht="15" customHeight="1">
      <c r="Q395" s="257"/>
    </row>
    <row r="396" spans="17:17" ht="15" customHeight="1">
      <c r="Q396" s="257"/>
    </row>
    <row r="397" spans="17:17" ht="15" customHeight="1">
      <c r="Q397" s="257"/>
    </row>
    <row r="398" spans="17:17" ht="15" customHeight="1">
      <c r="Q398" s="257"/>
    </row>
    <row r="399" spans="17:17" ht="15" customHeight="1">
      <c r="Q399" s="257"/>
    </row>
    <row r="400" spans="17:17" ht="15" customHeight="1">
      <c r="Q400" s="257"/>
    </row>
    <row r="401" spans="17:17" ht="15" customHeight="1">
      <c r="Q401" s="257"/>
    </row>
    <row r="402" spans="17:17" ht="15" customHeight="1">
      <c r="Q402" s="257"/>
    </row>
    <row r="403" spans="17:17" ht="15" customHeight="1">
      <c r="Q403" s="257"/>
    </row>
    <row r="404" spans="17:17" ht="15" customHeight="1">
      <c r="Q404" s="257"/>
    </row>
    <row r="405" spans="17:17" ht="15" customHeight="1">
      <c r="Q405" s="257"/>
    </row>
    <row r="406" spans="17:17" ht="15" customHeight="1">
      <c r="Q406" s="257"/>
    </row>
    <row r="407" spans="17:17" ht="15" customHeight="1">
      <c r="Q407" s="257"/>
    </row>
    <row r="408" spans="17:17" ht="15" customHeight="1">
      <c r="Q408" s="257"/>
    </row>
    <row r="409" spans="17:17" ht="15" customHeight="1">
      <c r="Q409" s="257"/>
    </row>
    <row r="410" spans="17:17" ht="15" customHeight="1">
      <c r="Q410" s="257"/>
    </row>
    <row r="411" spans="17:17" ht="15" customHeight="1">
      <c r="Q411" s="257"/>
    </row>
    <row r="412" spans="17:17" ht="15" customHeight="1">
      <c r="Q412" s="257"/>
    </row>
    <row r="413" spans="17:17" ht="15" customHeight="1">
      <c r="Q413" s="257"/>
    </row>
    <row r="414" spans="17:17" ht="15" customHeight="1">
      <c r="Q414" s="257"/>
    </row>
    <row r="415" spans="17:17" ht="15" customHeight="1">
      <c r="Q415" s="257"/>
    </row>
    <row r="416" spans="17:17" ht="15" customHeight="1">
      <c r="Q416" s="257"/>
    </row>
    <row r="417" spans="17:17" ht="15" customHeight="1">
      <c r="Q417" s="257"/>
    </row>
    <row r="418" spans="17:17" ht="15" customHeight="1">
      <c r="Q418" s="257"/>
    </row>
    <row r="419" spans="17:17" ht="15" customHeight="1">
      <c r="Q419" s="257"/>
    </row>
    <row r="420" spans="17:17" ht="15" customHeight="1">
      <c r="Q420" s="257"/>
    </row>
    <row r="421" spans="17:17" ht="15" customHeight="1">
      <c r="Q421" s="257"/>
    </row>
    <row r="422" spans="17:17" ht="15" customHeight="1">
      <c r="Q422" s="257"/>
    </row>
    <row r="423" spans="17:17" ht="15" customHeight="1">
      <c r="Q423" s="257"/>
    </row>
    <row r="424" spans="17:17" ht="15" customHeight="1">
      <c r="Q424" s="257"/>
    </row>
    <row r="425" spans="17:17" ht="15" customHeight="1">
      <c r="Q425" s="257"/>
    </row>
    <row r="426" spans="17:17" ht="15" customHeight="1">
      <c r="Q426" s="257"/>
    </row>
    <row r="427" spans="17:17" ht="15" customHeight="1">
      <c r="Q427" s="257"/>
    </row>
    <row r="428" spans="17:17" ht="15" customHeight="1">
      <c r="Q428" s="257"/>
    </row>
    <row r="429" spans="17:17" ht="15" customHeight="1">
      <c r="Q429" s="257"/>
    </row>
    <row r="430" spans="17:17" ht="15" customHeight="1">
      <c r="Q430" s="257"/>
    </row>
    <row r="431" spans="17:17" ht="15" customHeight="1">
      <c r="Q431" s="257"/>
    </row>
    <row r="432" spans="17:17" ht="15" customHeight="1">
      <c r="Q432" s="257"/>
    </row>
    <row r="433" spans="17:17" ht="15" customHeight="1">
      <c r="Q433" s="257"/>
    </row>
    <row r="434" spans="17:17" ht="15" customHeight="1">
      <c r="Q434" s="257"/>
    </row>
    <row r="435" spans="17:17" ht="15" customHeight="1">
      <c r="Q435" s="257"/>
    </row>
    <row r="436" spans="17:17" ht="15" customHeight="1">
      <c r="Q436" s="257"/>
    </row>
    <row r="437" spans="17:17" ht="15" customHeight="1">
      <c r="Q437" s="257"/>
    </row>
    <row r="438" spans="17:17" ht="15" customHeight="1">
      <c r="Q438" s="257"/>
    </row>
    <row r="439" spans="17:17" ht="15" customHeight="1">
      <c r="Q439" s="257"/>
    </row>
    <row r="440" spans="17:17" ht="15" customHeight="1">
      <c r="Q440" s="257"/>
    </row>
    <row r="441" spans="17:17" ht="15" customHeight="1">
      <c r="Q441" s="257"/>
    </row>
    <row r="442" spans="17:17" ht="15" customHeight="1">
      <c r="Q442" s="257"/>
    </row>
    <row r="443" spans="17:17" ht="15" customHeight="1">
      <c r="Q443" s="257"/>
    </row>
    <row r="444" spans="17:17" ht="15" customHeight="1">
      <c r="Q444" s="257"/>
    </row>
    <row r="445" spans="17:17" ht="15" customHeight="1">
      <c r="Q445" s="257"/>
    </row>
    <row r="446" spans="17:17" ht="15" customHeight="1">
      <c r="Q446" s="257"/>
    </row>
    <row r="447" spans="17:17" ht="15" customHeight="1">
      <c r="Q447" s="257"/>
    </row>
    <row r="448" spans="17:17" ht="15" customHeight="1">
      <c r="Q448" s="257"/>
    </row>
    <row r="449" spans="17:17" ht="15" customHeight="1">
      <c r="Q449" s="257"/>
    </row>
    <row r="450" spans="17:17" ht="15" customHeight="1">
      <c r="Q450" s="257"/>
    </row>
    <row r="451" spans="17:17" ht="15" customHeight="1">
      <c r="Q451" s="257"/>
    </row>
    <row r="452" spans="17:17" ht="15" customHeight="1">
      <c r="Q452" s="257"/>
    </row>
    <row r="453" spans="17:17" ht="15" customHeight="1">
      <c r="Q453" s="257"/>
    </row>
    <row r="454" spans="17:17" ht="15" customHeight="1">
      <c r="Q454" s="257"/>
    </row>
    <row r="455" spans="17:17" ht="15" customHeight="1">
      <c r="Q455" s="257"/>
    </row>
    <row r="456" spans="17:17" ht="15" customHeight="1">
      <c r="Q456" s="257"/>
    </row>
    <row r="457" spans="17:17" ht="15" customHeight="1">
      <c r="Q457" s="257"/>
    </row>
    <row r="458" spans="17:17" ht="15" customHeight="1">
      <c r="Q458" s="257"/>
    </row>
    <row r="459" spans="17:17" ht="15" customHeight="1">
      <c r="Q459" s="257"/>
    </row>
    <row r="460" spans="17:17" ht="15" customHeight="1">
      <c r="Q460" s="257"/>
    </row>
    <row r="461" spans="17:17" ht="15" customHeight="1">
      <c r="Q461" s="257"/>
    </row>
    <row r="462" spans="17:17" ht="15" customHeight="1">
      <c r="Q462" s="257"/>
    </row>
    <row r="463" spans="17:17" ht="15" customHeight="1">
      <c r="Q463" s="257"/>
    </row>
    <row r="464" spans="17:17" ht="15" customHeight="1">
      <c r="Q464" s="257"/>
    </row>
    <row r="465" spans="17:17" ht="15" customHeight="1">
      <c r="Q465" s="257"/>
    </row>
    <row r="466" spans="17:17" ht="15" customHeight="1">
      <c r="Q466" s="257"/>
    </row>
    <row r="467" spans="17:17" ht="15" customHeight="1">
      <c r="Q467" s="257"/>
    </row>
    <row r="468" spans="17:17" ht="15" customHeight="1">
      <c r="Q468" s="257"/>
    </row>
    <row r="469" spans="17:17" ht="15" customHeight="1">
      <c r="Q469" s="257"/>
    </row>
    <row r="470" spans="17:17" ht="15" customHeight="1">
      <c r="Q470" s="257"/>
    </row>
    <row r="471" spans="17:17" ht="15" customHeight="1">
      <c r="Q471" s="257"/>
    </row>
    <row r="472" spans="17:17" ht="15" customHeight="1">
      <c r="Q472" s="257"/>
    </row>
    <row r="473" spans="17:17" ht="15" customHeight="1">
      <c r="Q473" s="257"/>
    </row>
    <row r="474" spans="17:17" ht="15" customHeight="1">
      <c r="Q474" s="257"/>
    </row>
    <row r="475" spans="17:17" ht="15" customHeight="1">
      <c r="Q475" s="257"/>
    </row>
    <row r="476" spans="17:17" ht="15" customHeight="1">
      <c r="Q476" s="257"/>
    </row>
    <row r="477" spans="17:17" ht="15" customHeight="1">
      <c r="Q477" s="257"/>
    </row>
    <row r="478" spans="17:17" ht="15" customHeight="1">
      <c r="Q478" s="257"/>
    </row>
    <row r="479" spans="17:17" ht="15" customHeight="1">
      <c r="Q479" s="257"/>
    </row>
    <row r="480" spans="17:17" ht="15" customHeight="1">
      <c r="Q480" s="257"/>
    </row>
    <row r="481" spans="17:17" ht="15" customHeight="1">
      <c r="Q481" s="257"/>
    </row>
    <row r="482" spans="17:17" ht="15" customHeight="1">
      <c r="Q482" s="257"/>
    </row>
    <row r="483" spans="17:17" ht="15" customHeight="1">
      <c r="Q483" s="257"/>
    </row>
    <row r="484" spans="17:17" ht="15" customHeight="1">
      <c r="Q484" s="257"/>
    </row>
    <row r="485" spans="17:17" ht="15" customHeight="1">
      <c r="Q485" s="257"/>
    </row>
    <row r="486" spans="17:17" ht="15" customHeight="1">
      <c r="Q486" s="257"/>
    </row>
    <row r="487" spans="17:17" ht="15" customHeight="1">
      <c r="Q487" s="257"/>
    </row>
    <row r="488" spans="17:17" ht="15" customHeight="1">
      <c r="Q488" s="257"/>
    </row>
    <row r="489" spans="17:17" ht="15" customHeight="1">
      <c r="Q489" s="257"/>
    </row>
    <row r="490" spans="17:17" ht="15" customHeight="1">
      <c r="Q490" s="257"/>
    </row>
    <row r="491" spans="17:17" ht="15" customHeight="1">
      <c r="Q491" s="257"/>
    </row>
    <row r="492" spans="17:17" ht="15" customHeight="1">
      <c r="Q492" s="257"/>
    </row>
    <row r="493" spans="17:17" ht="15" customHeight="1">
      <c r="Q493" s="257"/>
    </row>
    <row r="494" spans="17:17" ht="15" customHeight="1">
      <c r="Q494" s="257"/>
    </row>
    <row r="495" spans="17:17" ht="15" customHeight="1">
      <c r="Q495" s="257"/>
    </row>
    <row r="496" spans="17:17" ht="15" customHeight="1">
      <c r="Q496" s="257"/>
    </row>
    <row r="497" spans="17:17" ht="15" customHeight="1">
      <c r="Q497" s="257"/>
    </row>
    <row r="498" spans="17:17" ht="15" customHeight="1">
      <c r="Q498" s="257"/>
    </row>
    <row r="499" spans="17:17" ht="15" customHeight="1">
      <c r="Q499" s="257"/>
    </row>
    <row r="500" spans="17:17" ht="15" customHeight="1">
      <c r="Q500" s="257"/>
    </row>
    <row r="501" spans="17:17" ht="15" customHeight="1">
      <c r="Q501" s="257"/>
    </row>
    <row r="502" spans="17:17" ht="15" customHeight="1">
      <c r="Q502" s="257"/>
    </row>
    <row r="503" spans="17:17" ht="15" customHeight="1">
      <c r="Q503" s="257"/>
    </row>
    <row r="504" spans="17:17" ht="15" customHeight="1">
      <c r="Q504" s="257"/>
    </row>
    <row r="505" spans="17:17" ht="15" customHeight="1">
      <c r="Q505" s="257"/>
    </row>
    <row r="506" spans="17:17" ht="15" customHeight="1">
      <c r="Q506" s="257"/>
    </row>
    <row r="507" spans="17:17" ht="15" customHeight="1">
      <c r="Q507" s="257"/>
    </row>
    <row r="508" spans="17:17" ht="15" customHeight="1">
      <c r="Q508" s="257"/>
    </row>
    <row r="509" spans="17:17" ht="15" customHeight="1">
      <c r="Q509" s="257"/>
    </row>
    <row r="510" spans="17:17" ht="15" customHeight="1">
      <c r="Q510" s="257"/>
    </row>
    <row r="511" spans="17:17" ht="15" customHeight="1">
      <c r="Q511" s="257"/>
    </row>
    <row r="512" spans="17:17" ht="15" customHeight="1">
      <c r="Q512" s="257"/>
    </row>
    <row r="513" spans="17:17" ht="15" customHeight="1">
      <c r="Q513" s="257"/>
    </row>
    <row r="514" spans="17:17" ht="15" customHeight="1">
      <c r="Q514" s="257"/>
    </row>
    <row r="515" spans="17:17" ht="15" customHeight="1">
      <c r="Q515" s="257"/>
    </row>
    <row r="516" spans="17:17" ht="15" customHeight="1">
      <c r="Q516" s="257"/>
    </row>
    <row r="517" spans="17:17" ht="15" customHeight="1">
      <c r="Q517" s="257"/>
    </row>
    <row r="518" spans="17:17" ht="15" customHeight="1">
      <c r="Q518" s="257"/>
    </row>
    <row r="519" spans="17:17" ht="15" customHeight="1">
      <c r="Q519" s="257"/>
    </row>
    <row r="520" spans="17:17" ht="15" customHeight="1">
      <c r="Q520" s="257"/>
    </row>
    <row r="521" spans="17:17" ht="15" customHeight="1">
      <c r="Q521" s="257"/>
    </row>
    <row r="522" spans="17:17" ht="15" customHeight="1">
      <c r="Q522" s="257"/>
    </row>
    <row r="523" spans="17:17" ht="15" customHeight="1">
      <c r="Q523" s="257"/>
    </row>
    <row r="524" spans="17:17" ht="15" customHeight="1">
      <c r="Q524" s="257"/>
    </row>
    <row r="525" spans="17:17" ht="15" customHeight="1">
      <c r="Q525" s="257"/>
    </row>
    <row r="526" spans="17:17" ht="15" customHeight="1">
      <c r="Q526" s="257"/>
    </row>
    <row r="527" spans="17:17" ht="15" customHeight="1">
      <c r="Q527" s="257"/>
    </row>
    <row r="528" spans="17:17" ht="15" customHeight="1">
      <c r="Q528" s="257"/>
    </row>
    <row r="529" spans="17:17" ht="15" customHeight="1">
      <c r="Q529" s="257"/>
    </row>
    <row r="530" spans="17:17" ht="15" customHeight="1">
      <c r="Q530" s="257"/>
    </row>
    <row r="531" spans="17:17" ht="15" customHeight="1">
      <c r="Q531" s="257"/>
    </row>
    <row r="532" spans="17:17" ht="15" customHeight="1">
      <c r="Q532" s="257"/>
    </row>
    <row r="533" spans="17:17" ht="15" customHeight="1">
      <c r="Q533" s="257"/>
    </row>
    <row r="534" spans="17:17" ht="15" customHeight="1">
      <c r="Q534" s="257"/>
    </row>
    <row r="535" spans="17:17" ht="15" customHeight="1">
      <c r="Q535" s="257"/>
    </row>
    <row r="536" spans="17:17" ht="15" customHeight="1">
      <c r="Q536" s="257"/>
    </row>
    <row r="537" spans="17:17" ht="15" customHeight="1">
      <c r="Q537" s="257"/>
    </row>
    <row r="538" spans="17:17" ht="15" customHeight="1">
      <c r="Q538" s="257"/>
    </row>
    <row r="539" spans="17:17" ht="15" customHeight="1">
      <c r="Q539" s="257"/>
    </row>
    <row r="540" spans="17:17" ht="15" customHeight="1">
      <c r="Q540" s="257"/>
    </row>
    <row r="541" spans="17:17" ht="15" customHeight="1">
      <c r="Q541" s="257"/>
    </row>
    <row r="542" spans="17:17" ht="15" customHeight="1">
      <c r="Q542" s="257"/>
    </row>
    <row r="543" spans="17:17" ht="15" customHeight="1">
      <c r="Q543" s="257"/>
    </row>
    <row r="544" spans="17:17" ht="15" customHeight="1">
      <c r="Q544" s="257"/>
    </row>
    <row r="545" spans="17:17" ht="15" customHeight="1">
      <c r="Q545" s="257"/>
    </row>
    <row r="546" spans="17:17" ht="15" customHeight="1">
      <c r="Q546" s="257"/>
    </row>
    <row r="547" spans="17:17" ht="15" customHeight="1">
      <c r="Q547" s="257"/>
    </row>
    <row r="548" spans="17:17" ht="15" customHeight="1">
      <c r="Q548" s="257"/>
    </row>
    <row r="549" spans="17:17" ht="15" customHeight="1">
      <c r="Q549" s="257"/>
    </row>
    <row r="550" spans="17:17" ht="15" customHeight="1">
      <c r="Q550" s="257"/>
    </row>
    <row r="551" spans="17:17" ht="15" customHeight="1">
      <c r="Q551" s="257"/>
    </row>
    <row r="552" spans="17:17" ht="15" customHeight="1">
      <c r="Q552" s="257"/>
    </row>
    <row r="553" spans="17:17" ht="15" customHeight="1">
      <c r="Q553" s="257"/>
    </row>
    <row r="554" spans="17:17" ht="15" customHeight="1">
      <c r="Q554" s="257"/>
    </row>
    <row r="555" spans="17:17" ht="15" customHeight="1">
      <c r="Q555" s="257"/>
    </row>
    <row r="556" spans="17:17" ht="15" customHeight="1">
      <c r="Q556" s="257"/>
    </row>
    <row r="557" spans="17:17" ht="15" customHeight="1">
      <c r="Q557" s="257"/>
    </row>
    <row r="558" spans="17:17" ht="15" customHeight="1">
      <c r="Q558" s="257"/>
    </row>
    <row r="559" spans="17:17" ht="15" customHeight="1">
      <c r="Q559" s="257"/>
    </row>
    <row r="560" spans="17:17" ht="15" customHeight="1">
      <c r="Q560" s="257"/>
    </row>
    <row r="561" spans="17:17" ht="15" customHeight="1">
      <c r="Q561" s="257"/>
    </row>
    <row r="562" spans="17:17" ht="15" customHeight="1">
      <c r="Q562" s="257"/>
    </row>
    <row r="563" spans="17:17" ht="15" customHeight="1">
      <c r="Q563" s="257"/>
    </row>
    <row r="564" spans="17:17" ht="15" customHeight="1">
      <c r="Q564" s="257"/>
    </row>
    <row r="565" spans="17:17" ht="15" customHeight="1">
      <c r="Q565" s="257"/>
    </row>
    <row r="566" spans="17:17" ht="15" customHeight="1">
      <c r="Q566" s="257"/>
    </row>
    <row r="567" spans="17:17" ht="15" customHeight="1">
      <c r="Q567" s="257"/>
    </row>
    <row r="568" spans="17:17" ht="15" customHeight="1">
      <c r="Q568" s="257"/>
    </row>
    <row r="569" spans="17:17" ht="15" customHeight="1">
      <c r="Q569" s="257"/>
    </row>
    <row r="570" spans="17:17" ht="15" customHeight="1">
      <c r="Q570" s="257"/>
    </row>
    <row r="571" spans="17:17" ht="15" customHeight="1">
      <c r="Q571" s="257"/>
    </row>
    <row r="572" spans="17:17" ht="15" customHeight="1">
      <c r="Q572" s="257"/>
    </row>
    <row r="573" spans="17:17" ht="15" customHeight="1">
      <c r="Q573" s="257"/>
    </row>
    <row r="574" spans="17:17" ht="15" customHeight="1">
      <c r="Q574" s="257"/>
    </row>
    <row r="575" spans="17:17" ht="15" customHeight="1">
      <c r="Q575" s="257"/>
    </row>
    <row r="576" spans="17:17" ht="15" customHeight="1">
      <c r="Q576" s="257"/>
    </row>
    <row r="577" spans="17:17" ht="15" customHeight="1">
      <c r="Q577" s="257"/>
    </row>
    <row r="578" spans="17:17" ht="15" customHeight="1">
      <c r="Q578" s="257"/>
    </row>
    <row r="579" spans="17:17" ht="15" customHeight="1">
      <c r="Q579" s="257"/>
    </row>
    <row r="580" spans="17:17" ht="15" customHeight="1">
      <c r="Q580" s="257"/>
    </row>
    <row r="581" spans="17:17" ht="15" customHeight="1">
      <c r="Q581" s="257"/>
    </row>
    <row r="582" spans="17:17" ht="15" customHeight="1">
      <c r="Q582" s="257"/>
    </row>
    <row r="583" spans="17:17" ht="15" customHeight="1">
      <c r="Q583" s="257"/>
    </row>
    <row r="584" spans="17:17" ht="15" customHeight="1">
      <c r="Q584" s="257"/>
    </row>
    <row r="585" spans="17:17" ht="15" customHeight="1">
      <c r="Q585" s="257"/>
    </row>
    <row r="586" spans="17:17" ht="15" customHeight="1">
      <c r="Q586" s="257"/>
    </row>
    <row r="587" spans="17:17" ht="15" customHeight="1">
      <c r="Q587" s="257"/>
    </row>
    <row r="588" spans="17:17" ht="15" customHeight="1">
      <c r="Q588" s="257"/>
    </row>
    <row r="589" spans="17:17" ht="15" customHeight="1">
      <c r="Q589" s="257"/>
    </row>
    <row r="590" spans="17:17" ht="15" customHeight="1">
      <c r="Q590" s="257"/>
    </row>
    <row r="591" spans="17:17" ht="15" customHeight="1">
      <c r="Q591" s="257"/>
    </row>
    <row r="592" spans="17:17" ht="15" customHeight="1">
      <c r="Q592" s="257"/>
    </row>
    <row r="593" spans="17:17" ht="15" customHeight="1">
      <c r="Q593" s="257"/>
    </row>
    <row r="594" spans="17:17" ht="15" customHeight="1">
      <c r="Q594" s="257"/>
    </row>
    <row r="595" spans="17:17" ht="15" customHeight="1">
      <c r="Q595" s="257"/>
    </row>
    <row r="596" spans="17:17" ht="15" customHeight="1">
      <c r="Q596" s="257"/>
    </row>
    <row r="597" spans="17:17" ht="15" customHeight="1">
      <c r="Q597" s="257"/>
    </row>
    <row r="598" spans="17:17" ht="15" customHeight="1">
      <c r="Q598" s="257"/>
    </row>
    <row r="599" spans="17:17" ht="15" customHeight="1">
      <c r="Q599" s="257"/>
    </row>
    <row r="600" spans="17:17" ht="15" customHeight="1">
      <c r="Q600" s="257"/>
    </row>
    <row r="601" spans="17:17" ht="15" customHeight="1">
      <c r="Q601" s="257"/>
    </row>
    <row r="602" spans="17:17" ht="15" customHeight="1">
      <c r="Q602" s="257"/>
    </row>
    <row r="603" spans="17:17" ht="15" customHeight="1">
      <c r="Q603" s="257"/>
    </row>
    <row r="604" spans="17:17" ht="15" customHeight="1">
      <c r="Q604" s="257"/>
    </row>
    <row r="605" spans="17:17" ht="15" customHeight="1">
      <c r="Q605" s="257"/>
    </row>
    <row r="606" spans="17:17" ht="15" customHeight="1">
      <c r="Q606" s="257"/>
    </row>
    <row r="607" spans="17:17" ht="15" customHeight="1">
      <c r="Q607" s="257"/>
    </row>
    <row r="608" spans="17:17" ht="15" customHeight="1">
      <c r="Q608" s="257"/>
    </row>
    <row r="609" spans="17:17" ht="15" customHeight="1">
      <c r="Q609" s="257"/>
    </row>
    <row r="610" spans="17:17" ht="15" customHeight="1">
      <c r="Q610" s="257"/>
    </row>
    <row r="611" spans="17:17" ht="15" customHeight="1">
      <c r="Q611" s="257"/>
    </row>
    <row r="612" spans="17:17" ht="15" customHeight="1">
      <c r="Q612" s="257"/>
    </row>
    <row r="613" spans="17:17" ht="15" customHeight="1">
      <c r="Q613" s="257"/>
    </row>
    <row r="614" spans="17:17" ht="15" customHeight="1">
      <c r="Q614" s="257"/>
    </row>
    <row r="615" spans="17:17" ht="15" customHeight="1">
      <c r="Q615" s="257"/>
    </row>
    <row r="616" spans="17:17" ht="15" customHeight="1">
      <c r="Q616" s="257"/>
    </row>
    <row r="617" spans="17:17" ht="15" customHeight="1">
      <c r="Q617" s="257"/>
    </row>
    <row r="618" spans="17:17" ht="15" customHeight="1">
      <c r="Q618" s="257"/>
    </row>
    <row r="619" spans="17:17" ht="15" customHeight="1">
      <c r="Q619" s="257"/>
    </row>
    <row r="620" spans="17:17" ht="15" customHeight="1">
      <c r="Q620" s="257"/>
    </row>
    <row r="621" spans="17:17" ht="15" customHeight="1">
      <c r="Q621" s="257"/>
    </row>
    <row r="622" spans="17:17" ht="15" customHeight="1">
      <c r="Q622" s="257"/>
    </row>
    <row r="623" spans="17:17" ht="15" customHeight="1">
      <c r="Q623" s="257"/>
    </row>
    <row r="624" spans="17:17" ht="15" customHeight="1">
      <c r="Q624" s="257"/>
    </row>
    <row r="625" spans="17:17" ht="15" customHeight="1">
      <c r="Q625" s="257"/>
    </row>
    <row r="626" spans="17:17" ht="15" customHeight="1">
      <c r="Q626" s="257"/>
    </row>
    <row r="627" spans="17:17" ht="15" customHeight="1">
      <c r="Q627" s="257"/>
    </row>
    <row r="628" spans="17:17" ht="15" customHeight="1">
      <c r="Q628" s="257"/>
    </row>
    <row r="629" spans="17:17" ht="15" customHeight="1">
      <c r="Q629" s="257"/>
    </row>
    <row r="630" spans="17:17" ht="15" customHeight="1">
      <c r="Q630" s="257"/>
    </row>
    <row r="631" spans="17:17" ht="15" customHeight="1">
      <c r="Q631" s="257"/>
    </row>
    <row r="632" spans="17:17" ht="15" customHeight="1">
      <c r="Q632" s="257"/>
    </row>
    <row r="633" spans="17:17" ht="15" customHeight="1">
      <c r="Q633" s="257"/>
    </row>
    <row r="634" spans="17:17" ht="15" customHeight="1">
      <c r="Q634" s="257"/>
    </row>
    <row r="635" spans="17:17" ht="15" customHeight="1">
      <c r="Q635" s="257"/>
    </row>
    <row r="636" spans="17:17" ht="15" customHeight="1">
      <c r="Q636" s="257"/>
    </row>
    <row r="637" spans="17:17" ht="15" customHeight="1">
      <c r="Q637" s="257"/>
    </row>
    <row r="638" spans="17:17" ht="15" customHeight="1">
      <c r="Q638" s="257"/>
    </row>
    <row r="639" spans="17:17" ht="15" customHeight="1">
      <c r="Q639" s="257"/>
    </row>
    <row r="640" spans="17:17" ht="15" customHeight="1">
      <c r="Q640" s="257"/>
    </row>
    <row r="641" spans="17:17" ht="15" customHeight="1">
      <c r="Q641" s="257"/>
    </row>
    <row r="642" spans="17:17" ht="15" customHeight="1">
      <c r="Q642" s="257"/>
    </row>
    <row r="643" spans="17:17" ht="15" customHeight="1">
      <c r="Q643" s="257"/>
    </row>
    <row r="644" spans="17:17" ht="15" customHeight="1">
      <c r="Q644" s="257"/>
    </row>
    <row r="645" spans="17:17" ht="15" customHeight="1">
      <c r="Q645" s="257"/>
    </row>
    <row r="646" spans="17:17" ht="15" customHeight="1">
      <c r="Q646" s="257"/>
    </row>
    <row r="647" spans="17:17" ht="15" customHeight="1">
      <c r="Q647" s="257"/>
    </row>
    <row r="648" spans="17:17" ht="15" customHeight="1">
      <c r="Q648" s="257"/>
    </row>
    <row r="649" spans="17:17" ht="15" customHeight="1">
      <c r="Q649" s="257"/>
    </row>
    <row r="650" spans="17:17" ht="15" customHeight="1">
      <c r="Q650" s="257"/>
    </row>
    <row r="651" spans="17:17" ht="15" customHeight="1">
      <c r="Q651" s="257"/>
    </row>
    <row r="652" spans="17:17" ht="15" customHeight="1">
      <c r="Q652" s="257"/>
    </row>
    <row r="653" spans="17:17" ht="15" customHeight="1">
      <c r="Q653" s="257"/>
    </row>
    <row r="654" spans="17:17" ht="15" customHeight="1">
      <c r="Q654" s="257"/>
    </row>
    <row r="655" spans="17:17" ht="15" customHeight="1">
      <c r="Q655" s="257"/>
    </row>
    <row r="656" spans="17:17" ht="15" customHeight="1">
      <c r="Q656" s="257"/>
    </row>
    <row r="657" spans="17:17" ht="15" customHeight="1">
      <c r="Q657" s="257"/>
    </row>
    <row r="658" spans="17:17" ht="15" customHeight="1">
      <c r="Q658" s="257"/>
    </row>
    <row r="659" spans="17:17" ht="15" customHeight="1">
      <c r="Q659" s="257"/>
    </row>
    <row r="660" spans="17:17" ht="15" customHeight="1">
      <c r="Q660" s="257"/>
    </row>
    <row r="661" spans="17:17" ht="15" customHeight="1">
      <c r="Q661" s="257"/>
    </row>
    <row r="662" spans="17:17" ht="15" customHeight="1">
      <c r="Q662" s="257"/>
    </row>
    <row r="663" spans="17:17" ht="15" customHeight="1">
      <c r="Q663" s="257"/>
    </row>
    <row r="664" spans="17:17" ht="15" customHeight="1">
      <c r="Q664" s="257"/>
    </row>
    <row r="665" spans="17:17" ht="15" customHeight="1">
      <c r="Q665" s="257"/>
    </row>
    <row r="666" spans="17:17" ht="15" customHeight="1">
      <c r="Q666" s="257"/>
    </row>
    <row r="667" spans="17:17" ht="15" customHeight="1">
      <c r="Q667" s="257"/>
    </row>
    <row r="668" spans="17:17" ht="15" customHeight="1">
      <c r="Q668" s="257"/>
    </row>
    <row r="669" spans="17:17" ht="15" customHeight="1">
      <c r="Q669" s="257"/>
    </row>
    <row r="670" spans="17:17" ht="15" customHeight="1">
      <c r="Q670" s="257"/>
    </row>
    <row r="671" spans="17:17" ht="15" customHeight="1">
      <c r="Q671" s="257"/>
    </row>
    <row r="672" spans="17:17" ht="15" customHeight="1">
      <c r="Q672" s="257"/>
    </row>
    <row r="673" spans="17:17" ht="15" customHeight="1">
      <c r="Q673" s="257"/>
    </row>
    <row r="674" spans="17:17" ht="15" customHeight="1">
      <c r="Q674" s="257"/>
    </row>
    <row r="675" spans="17:17" ht="15" customHeight="1">
      <c r="Q675" s="257"/>
    </row>
    <row r="676" spans="17:17" ht="15" customHeight="1">
      <c r="Q676" s="257"/>
    </row>
    <row r="677" spans="17:17" ht="15" customHeight="1">
      <c r="Q677" s="257"/>
    </row>
    <row r="678" spans="17:17" ht="15" customHeight="1">
      <c r="Q678" s="257"/>
    </row>
    <row r="679" spans="17:17" ht="15" customHeight="1">
      <c r="Q679" s="257"/>
    </row>
    <row r="680" spans="17:17" ht="15" customHeight="1">
      <c r="Q680" s="257"/>
    </row>
    <row r="681" spans="17:17" ht="15" customHeight="1">
      <c r="Q681" s="257"/>
    </row>
    <row r="682" spans="17:17" ht="15" customHeight="1">
      <c r="Q682" s="257"/>
    </row>
    <row r="683" spans="17:17" ht="15" customHeight="1">
      <c r="Q683" s="257"/>
    </row>
    <row r="684" spans="17:17" ht="15" customHeight="1">
      <c r="Q684" s="257"/>
    </row>
    <row r="685" spans="17:17" ht="15" customHeight="1">
      <c r="Q685" s="257"/>
    </row>
    <row r="686" spans="17:17" ht="15" customHeight="1">
      <c r="Q686" s="257"/>
    </row>
    <row r="687" spans="17:17" ht="15" customHeight="1">
      <c r="Q687" s="257"/>
    </row>
    <row r="688" spans="17:17" ht="15" customHeight="1">
      <c r="Q688" s="257"/>
    </row>
    <row r="689" spans="17:17" ht="15" customHeight="1">
      <c r="Q689" s="257"/>
    </row>
    <row r="690" spans="17:17" ht="15" customHeight="1">
      <c r="Q690" s="257"/>
    </row>
    <row r="691" spans="17:17" ht="15" customHeight="1">
      <c r="Q691" s="257"/>
    </row>
    <row r="692" spans="17:17" ht="15" customHeight="1">
      <c r="Q692" s="257"/>
    </row>
    <row r="693" spans="17:17" ht="15" customHeight="1">
      <c r="Q693" s="257"/>
    </row>
  </sheetData>
  <mergeCells count="3">
    <mergeCell ref="F3:K3"/>
    <mergeCell ref="B65:P65"/>
    <mergeCell ref="B67:P67"/>
  </mergeCells>
  <phoneticPr fontId="0" type="noConversion"/>
  <conditionalFormatting sqref="E41:G41">
    <cfRule type="expression" dxfId="46" priority="12" stopIfTrue="1">
      <formula>#REF!="*"</formula>
    </cfRule>
  </conditionalFormatting>
  <conditionalFormatting sqref="D41">
    <cfRule type="cellIs" dxfId="45" priority="13" stopIfTrue="1" operator="between">
      <formula>0.000694444444444444</formula>
      <formula>0.290972222222222</formula>
    </cfRule>
  </conditionalFormatting>
  <conditionalFormatting sqref="E34:G38">
    <cfRule type="expression" dxfId="44" priority="10" stopIfTrue="1">
      <formula>#REF!="*"</formula>
    </cfRule>
  </conditionalFormatting>
  <conditionalFormatting sqref="D34:D38">
    <cfRule type="cellIs" dxfId="43" priority="11" stopIfTrue="1" operator="between">
      <formula>0.000694444444444444</formula>
      <formula>0.290972222222222</formula>
    </cfRule>
  </conditionalFormatting>
  <conditionalFormatting sqref="E27:G31">
    <cfRule type="expression" dxfId="42" priority="8" stopIfTrue="1">
      <formula>#REF!="*"</formula>
    </cfRule>
  </conditionalFormatting>
  <conditionalFormatting sqref="D27:D31">
    <cfRule type="cellIs" dxfId="41" priority="9" stopIfTrue="1" operator="between">
      <formula>0.000694444444444444</formula>
      <formula>0.290972222222222</formula>
    </cfRule>
  </conditionalFormatting>
  <conditionalFormatting sqref="E20:G24">
    <cfRule type="expression" dxfId="40" priority="6" stopIfTrue="1">
      <formula>#REF!="*"</formula>
    </cfRule>
  </conditionalFormatting>
  <conditionalFormatting sqref="D20:D24">
    <cfRule type="cellIs" dxfId="39" priority="7" stopIfTrue="1" operator="between">
      <formula>0.000694444444444444</formula>
      <formula>0.290972222222222</formula>
    </cfRule>
  </conditionalFormatting>
  <conditionalFormatting sqref="E13:G17">
    <cfRule type="expression" dxfId="38" priority="4" stopIfTrue="1">
      <formula>#REF!="*"</formula>
    </cfRule>
  </conditionalFormatting>
  <conditionalFormatting sqref="D13:D17">
    <cfRule type="cellIs" dxfId="37" priority="5" stopIfTrue="1" operator="between">
      <formula>0.000694444444444444</formula>
      <formula>0.290972222222222</formula>
    </cfRule>
  </conditionalFormatting>
  <conditionalFormatting sqref="E42">
    <cfRule type="expression" dxfId="36" priority="2" stopIfTrue="1">
      <formula>#REF!="*"</formula>
    </cfRule>
  </conditionalFormatting>
  <conditionalFormatting sqref="D42">
    <cfRule type="cellIs" dxfId="35" priority="3" stopIfTrue="1" operator="between">
      <formula>0.000694444444444444</formula>
      <formula>0.290972222222222</formula>
    </cfRule>
  </conditionalFormatting>
  <conditionalFormatting sqref="F42:G42">
    <cfRule type="expression" dxfId="34" priority="1" stopIfTrue="1">
      <formula>#REF!="*"</formula>
    </cfRule>
  </conditionalFormatting>
  <dataValidations count="3">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 allowBlank="1" showErrorMessage="1" promptTitle="Überzeit" prompt="Total der im Berichstmonat geleisteten Überzeit_x000a_(wöchentliche Arbeitszeit über den Maximalstunden)" sqref="L49"/>
  </dataValidations>
  <printOptions horizontalCentered="1" gridLines="1"/>
  <pageMargins left="0.39370078740157483" right="0.39370078740157483" top="0.39370078740157483" bottom="0.39370078740157483" header="0.51181102362204722" footer="0.11811023622047245"/>
  <pageSetup paperSize="9" scale="73"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T345"/>
  <sheetViews>
    <sheetView showZeros="0" zoomScale="80" zoomScaleNormal="80" workbookViewId="0">
      <selection activeCell="O42" sqref="O42"/>
    </sheetView>
  </sheetViews>
  <sheetFormatPr baseColWidth="10" defaultRowHeight="15" customHeight="1"/>
  <cols>
    <col min="1" max="1" width="1.42578125" style="257" customWidth="1"/>
    <col min="2" max="2" width="12.42578125" style="257" customWidth="1"/>
    <col min="3" max="3" width="4.85546875" style="257" customWidth="1"/>
    <col min="4" max="11" width="7" style="257" customWidth="1"/>
    <col min="12" max="13" width="8.28515625" style="257" customWidth="1"/>
    <col min="14" max="14" width="3.7109375" style="257" customWidth="1"/>
    <col min="15" max="15" width="9.7109375" style="257" customWidth="1"/>
    <col min="16" max="16" width="20.85546875" style="257" customWidth="1"/>
    <col min="17" max="17" width="2.140625" style="403" hidden="1" customWidth="1"/>
    <col min="18" max="18" width="2.140625" style="87" hidden="1" customWidth="1"/>
    <col min="19" max="19" width="12.5703125" style="253" customWidth="1"/>
    <col min="20" max="16384" width="11.42578125" style="257"/>
  </cols>
  <sheetData>
    <row r="1" spans="1:20" s="254" customFormat="1" ht="6" customHeight="1" thickBot="1">
      <c r="A1" s="373"/>
      <c r="B1" s="77"/>
      <c r="C1" s="77"/>
      <c r="D1" s="78"/>
      <c r="E1" s="78"/>
      <c r="F1" s="78"/>
      <c r="G1" s="78"/>
      <c r="H1" s="78"/>
      <c r="I1" s="78"/>
      <c r="J1" s="78"/>
      <c r="K1" s="78"/>
      <c r="L1" s="78"/>
      <c r="M1" s="78"/>
      <c r="N1" s="79"/>
      <c r="O1" s="78"/>
      <c r="P1" s="80"/>
      <c r="Q1" s="87"/>
      <c r="R1" s="87"/>
      <c r="S1" s="250"/>
    </row>
    <row r="2" spans="1:20" s="254" customFormat="1" ht="7.5" customHeight="1">
      <c r="A2" s="375"/>
      <c r="B2" s="164"/>
      <c r="C2" s="165"/>
      <c r="D2" s="166"/>
      <c r="E2" s="166"/>
      <c r="F2" s="166"/>
      <c r="G2" s="166"/>
      <c r="H2" s="166"/>
      <c r="I2" s="166"/>
      <c r="J2" s="166"/>
      <c r="K2" s="166"/>
      <c r="L2" s="166"/>
      <c r="M2" s="166"/>
      <c r="N2" s="167"/>
      <c r="O2" s="166"/>
      <c r="P2" s="168"/>
      <c r="Q2" s="87"/>
      <c r="R2" s="87"/>
      <c r="S2" s="250"/>
    </row>
    <row r="3" spans="1:20" s="255" customFormat="1" ht="15" customHeight="1">
      <c r="A3" s="374"/>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Bilanz_bilan!N19</f>
        <v>nov.</v>
      </c>
      <c r="Q3" s="94"/>
      <c r="R3" s="94"/>
      <c r="S3" s="251"/>
    </row>
    <row r="4" spans="1:20" s="254" customFormat="1" ht="7.5" customHeight="1">
      <c r="A4" s="375"/>
      <c r="B4" s="169"/>
      <c r="C4" s="143"/>
      <c r="D4" s="145"/>
      <c r="E4" s="145"/>
      <c r="F4" s="141"/>
      <c r="G4" s="141"/>
      <c r="H4" s="141"/>
      <c r="I4" s="141"/>
      <c r="J4" s="141"/>
      <c r="K4" s="141"/>
      <c r="L4" s="145"/>
      <c r="M4" s="145"/>
      <c r="N4" s="146"/>
      <c r="O4" s="141"/>
      <c r="P4" s="142"/>
      <c r="Q4" s="87"/>
      <c r="R4" s="87"/>
      <c r="S4" s="250"/>
    </row>
    <row r="5" spans="1:20" s="256" customFormat="1" ht="15" customHeight="1">
      <c r="A5" s="376"/>
      <c r="B5" s="169" t="str">
        <f>Texttabelle!$E$45</f>
        <v>Taux d'activité en% :</v>
      </c>
      <c r="C5" s="143"/>
      <c r="D5" s="144"/>
      <c r="E5" s="143"/>
      <c r="F5" s="217"/>
      <c r="G5" s="140"/>
      <c r="H5" s="140"/>
      <c r="I5" s="140"/>
      <c r="J5" s="141"/>
      <c r="K5" s="141"/>
      <c r="L5" s="145"/>
      <c r="M5" s="172" t="str">
        <f>Texttabelle!$E$49</f>
        <v>Tot. heures</v>
      </c>
      <c r="N5" s="146"/>
      <c r="O5" s="178">
        <f>SUM(Bilanz_bilan!$N$21/100*F5)</f>
        <v>0</v>
      </c>
      <c r="P5" s="142"/>
      <c r="Q5" s="94"/>
      <c r="R5" s="94"/>
      <c r="S5" s="252"/>
    </row>
    <row r="6" spans="1:20" s="256" customFormat="1" ht="7.5" customHeight="1">
      <c r="A6" s="376"/>
      <c r="B6" s="169"/>
      <c r="C6" s="143"/>
      <c r="D6" s="144"/>
      <c r="E6" s="143"/>
      <c r="F6" s="140"/>
      <c r="G6" s="140"/>
      <c r="H6" s="140"/>
      <c r="I6" s="140"/>
      <c r="J6" s="141"/>
      <c r="K6" s="141"/>
      <c r="L6" s="145"/>
      <c r="M6" s="172"/>
      <c r="N6" s="146"/>
      <c r="O6" s="178"/>
      <c r="P6" s="142"/>
      <c r="Q6" s="94"/>
      <c r="R6" s="94"/>
      <c r="S6" s="252"/>
    </row>
    <row r="7" spans="1:20" s="256" customFormat="1" ht="15" customHeight="1">
      <c r="A7" s="376"/>
      <c r="B7" s="169" t="str">
        <f>Texttabelle!$E$31</f>
        <v>Catégorie personnel :</v>
      </c>
      <c r="C7" s="143"/>
      <c r="D7" s="144"/>
      <c r="E7" s="143"/>
      <c r="F7" s="267">
        <f>Bilanz_bilan!$D$5</f>
        <v>0</v>
      </c>
      <c r="G7" s="140"/>
      <c r="H7" s="140"/>
      <c r="I7" s="140"/>
      <c r="J7" s="141"/>
      <c r="K7" s="141"/>
      <c r="L7" s="145"/>
      <c r="M7" s="172"/>
      <c r="N7" s="146"/>
      <c r="O7" s="178"/>
      <c r="P7" s="142"/>
      <c r="Q7" s="94"/>
      <c r="R7" s="94"/>
      <c r="S7" s="252"/>
    </row>
    <row r="8" spans="1:20" s="254" customFormat="1" ht="8.25" customHeight="1">
      <c r="A8" s="375"/>
      <c r="B8" s="173"/>
      <c r="C8" s="174"/>
      <c r="D8" s="163"/>
      <c r="E8" s="163"/>
      <c r="F8" s="163"/>
      <c r="G8" s="163"/>
      <c r="H8" s="163"/>
      <c r="I8" s="163"/>
      <c r="J8" s="163"/>
      <c r="K8" s="163"/>
      <c r="L8" s="163"/>
      <c r="M8" s="163"/>
      <c r="N8" s="175"/>
      <c r="O8" s="163"/>
      <c r="P8" s="176"/>
      <c r="Q8" s="87"/>
      <c r="R8" s="87"/>
      <c r="S8" s="250"/>
    </row>
    <row r="9" spans="1:20" s="254" customFormat="1" ht="7.5" customHeight="1">
      <c r="A9" s="375"/>
      <c r="B9" s="125"/>
      <c r="C9" s="126"/>
      <c r="D9" s="133" t="s">
        <v>0</v>
      </c>
      <c r="E9" s="133" t="s">
        <v>0</v>
      </c>
      <c r="F9" s="133"/>
      <c r="G9" s="133"/>
      <c r="H9" s="133"/>
      <c r="I9" s="133"/>
      <c r="J9" s="127" t="s">
        <v>0</v>
      </c>
      <c r="K9" s="127"/>
      <c r="L9" s="127"/>
      <c r="M9" s="127"/>
      <c r="N9" s="128"/>
      <c r="O9" s="127"/>
      <c r="P9" s="129"/>
      <c r="Q9" s="87"/>
      <c r="R9" s="87"/>
      <c r="S9" s="250"/>
    </row>
    <row r="10" spans="1:20" s="256" customFormat="1" ht="15" customHeight="1">
      <c r="A10" s="376"/>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95"/>
      <c r="R10" s="95"/>
      <c r="S10" s="464"/>
    </row>
    <row r="11" spans="1:20" s="254" customFormat="1" ht="7.5" customHeight="1">
      <c r="A11" s="375"/>
      <c r="B11" s="125"/>
      <c r="C11" s="126"/>
      <c r="D11" s="127"/>
      <c r="E11" s="127"/>
      <c r="F11" s="127"/>
      <c r="G11" s="127"/>
      <c r="H11" s="127"/>
      <c r="I11" s="127"/>
      <c r="J11" s="127"/>
      <c r="K11" s="127"/>
      <c r="L11" s="127"/>
      <c r="M11" s="127"/>
      <c r="N11" s="128" t="s">
        <v>0</v>
      </c>
      <c r="O11" s="127"/>
      <c r="P11" s="129"/>
      <c r="Q11" s="87"/>
      <c r="R11" s="87"/>
      <c r="S11" s="250"/>
    </row>
    <row r="12" spans="1:20" ht="15.75" customHeight="1">
      <c r="A12" s="377"/>
      <c r="B12" s="147">
        <f>T_01!FZ9</f>
        <v>42308</v>
      </c>
      <c r="C12" s="148" t="str">
        <f>T_01!GA9</f>
        <v>Ve</v>
      </c>
      <c r="D12" s="96"/>
      <c r="E12" s="97"/>
      <c r="F12" s="96"/>
      <c r="G12" s="97"/>
      <c r="H12" s="441"/>
      <c r="I12" s="442"/>
      <c r="J12" s="443"/>
      <c r="K12" s="442"/>
      <c r="L12" s="366">
        <f>SUM(T_01!FW9)</f>
        <v>0</v>
      </c>
      <c r="M12" s="367">
        <f>IF(T_01!FW9=0,0,SUM(T_01!$FW$9))</f>
        <v>0</v>
      </c>
      <c r="N12" s="281"/>
      <c r="O12" s="100"/>
      <c r="P12" s="278" t="str">
        <f>IF(T_01!GC9="",TRANSPOSE(T_01!FY9),T_01!GC9)</f>
        <v xml:space="preserve"> </v>
      </c>
      <c r="Q12" s="88" t="str">
        <f>IF(T_01!GC9="","",1)</f>
        <v/>
      </c>
      <c r="R12" s="87">
        <f>IF(B12="","",VLOOKUP(B12,T_01!$FZ$9:$GC$39,3,FALSE))</f>
        <v>0</v>
      </c>
      <c r="S12" s="465"/>
    </row>
    <row r="13" spans="1:20" ht="15.75" customHeight="1">
      <c r="A13" s="377"/>
      <c r="B13" s="147">
        <f>T_01!FZ10</f>
        <v>42309</v>
      </c>
      <c r="C13" s="148" t="str">
        <f>T_01!GA10</f>
        <v>Sa</v>
      </c>
      <c r="D13" s="338"/>
      <c r="E13" s="339"/>
      <c r="F13" s="338"/>
      <c r="G13" s="339"/>
      <c r="H13" s="550"/>
      <c r="I13" s="342"/>
      <c r="J13" s="341"/>
      <c r="K13" s="342"/>
      <c r="L13" s="341">
        <f>SUM(T_01!FW10)</f>
        <v>0</v>
      </c>
      <c r="M13" s="342">
        <f>IF(T_01!FW10=0,0,SUM(T_01!$FW$9+T_01!FW10))</f>
        <v>0</v>
      </c>
      <c r="N13" s="348"/>
      <c r="O13" s="340"/>
      <c r="P13" s="115" t="str">
        <f>IF(T_01!GC10="",TRANSPOSE(T_01!FY10),T_01!GC10)</f>
        <v xml:space="preserve"> </v>
      </c>
      <c r="Q13" s="88" t="str">
        <f>IF(T_01!GC10="","",1)</f>
        <v/>
      </c>
      <c r="R13" s="87">
        <f>IF(B13="","",VLOOKUP(B13,T_01!$FZ$9:$GC$39,3,FALSE))</f>
        <v>0</v>
      </c>
      <c r="S13" s="465"/>
    </row>
    <row r="14" spans="1:20" ht="15.75" customHeight="1">
      <c r="A14" s="377"/>
      <c r="B14" s="147">
        <f>T_01!FZ11</f>
        <v>42310</v>
      </c>
      <c r="C14" s="148" t="str">
        <f>T_01!GA11</f>
        <v>Di</v>
      </c>
      <c r="D14" s="338"/>
      <c r="E14" s="339"/>
      <c r="F14" s="338"/>
      <c r="G14" s="339"/>
      <c r="H14" s="550"/>
      <c r="I14" s="342"/>
      <c r="J14" s="341"/>
      <c r="K14" s="342"/>
      <c r="L14" s="341">
        <f>SUM(T_01!FW11)</f>
        <v>0</v>
      </c>
      <c r="M14" s="342">
        <f>IF(T_01!FW11=0,0,SUM(T_01!$FW$9+T_01!FW10+T_01!FW11))</f>
        <v>0</v>
      </c>
      <c r="N14" s="348"/>
      <c r="O14" s="340"/>
      <c r="P14" s="115" t="str">
        <f>IF(T_01!GC11="",TRANSPOSE(T_01!FY11),T_01!GC11)</f>
        <v xml:space="preserve"> </v>
      </c>
      <c r="Q14" s="88" t="str">
        <f>IF(T_01!GC11="","",1)</f>
        <v/>
      </c>
      <c r="R14" s="87">
        <f>IF(B14="","",VLOOKUP(B14,T_01!$FZ$9:$GC$39,3,FALSE))</f>
        <v>0</v>
      </c>
      <c r="S14" s="554">
        <f>SUM(L12:L14)</f>
        <v>0</v>
      </c>
    </row>
    <row r="15" spans="1:20" ht="15.75" customHeight="1">
      <c r="A15" s="377"/>
      <c r="B15" s="147">
        <f>T_01!FZ12</f>
        <v>42311</v>
      </c>
      <c r="C15" s="148" t="str">
        <f>T_01!GA12</f>
        <v>Lu</v>
      </c>
      <c r="D15" s="421"/>
      <c r="E15" s="422"/>
      <c r="F15" s="421"/>
      <c r="G15" s="422"/>
      <c r="H15" s="421"/>
      <c r="I15" s="422"/>
      <c r="J15" s="421"/>
      <c r="K15" s="422"/>
      <c r="L15" s="368">
        <f>SUM(T_01!FW12)</f>
        <v>0</v>
      </c>
      <c r="M15" s="369">
        <f>IF(T_01!FW12=0,0,SUM(T_01!$FW$9+T_01!FW10+T_01!FW11+T_01!FW12))</f>
        <v>0</v>
      </c>
      <c r="N15" s="277"/>
      <c r="O15" s="9"/>
      <c r="P15" s="279" t="str">
        <f>IF(T_01!GC12="",TRANSPOSE(T_01!FY12),T_01!GC12)</f>
        <v xml:space="preserve"> </v>
      </c>
      <c r="Q15" s="88" t="str">
        <f>IF(T_01!GC12="","",1)</f>
        <v/>
      </c>
      <c r="R15" s="87">
        <f>IF(B15="","",VLOOKUP(B15,T_01!$FZ$9:$GC$39,3,FALSE))</f>
        <v>0</v>
      </c>
      <c r="S15" s="399"/>
      <c r="T15" s="439"/>
    </row>
    <row r="16" spans="1:20" ht="15.75" customHeight="1">
      <c r="A16" s="377"/>
      <c r="B16" s="147">
        <f>T_01!FZ13</f>
        <v>42312</v>
      </c>
      <c r="C16" s="148" t="str">
        <f>T_01!GA13</f>
        <v>Ma</v>
      </c>
      <c r="D16" s="421"/>
      <c r="E16" s="422"/>
      <c r="F16" s="421"/>
      <c r="G16" s="422"/>
      <c r="H16" s="421"/>
      <c r="I16" s="422"/>
      <c r="J16" s="421"/>
      <c r="K16" s="422"/>
      <c r="L16" s="368">
        <f>SUM(T_01!FW13)</f>
        <v>0</v>
      </c>
      <c r="M16" s="369">
        <f>IF(T_01!FW13=0,0,SUM(T_01!$FW$9+T_01!FW10+T_01!FW11+T_01!FW12+T_01!FW13))</f>
        <v>0</v>
      </c>
      <c r="N16" s="277"/>
      <c r="O16" s="9"/>
      <c r="P16" s="279" t="str">
        <f>IF(T_01!GC13="",TRANSPOSE(T_01!FY13),T_01!GC13)</f>
        <v xml:space="preserve"> </v>
      </c>
      <c r="Q16" s="88" t="str">
        <f>IF(T_01!GC13="","",1)</f>
        <v/>
      </c>
      <c r="R16" s="87">
        <f>IF(B16="","",VLOOKUP(B16,T_01!$FZ$9:$GC$39,3,FALSE))</f>
        <v>0</v>
      </c>
      <c r="S16" s="400"/>
    </row>
    <row r="17" spans="1:20" ht="15.75" customHeight="1">
      <c r="A17" s="377"/>
      <c r="B17" s="147">
        <f>T_01!FZ14</f>
        <v>42313</v>
      </c>
      <c r="C17" s="148" t="str">
        <f>T_01!GA14</f>
        <v>Me</v>
      </c>
      <c r="D17" s="421"/>
      <c r="E17" s="422"/>
      <c r="F17" s="421"/>
      <c r="G17" s="422"/>
      <c r="H17" s="335"/>
      <c r="I17" s="337"/>
      <c r="J17" s="336"/>
      <c r="K17" s="337"/>
      <c r="L17" s="368">
        <f>SUM(T_01!FW14)</f>
        <v>0</v>
      </c>
      <c r="M17" s="369">
        <f>IF(T_01!FW14=0,0,SUM(T_01!$FW$9+T_01!FW10+T_01!FW11+T_01!FW12+T_01!FW13+T_01!FW14))</f>
        <v>0</v>
      </c>
      <c r="N17" s="277"/>
      <c r="O17" s="9"/>
      <c r="P17" s="279" t="str">
        <f>IF(T_01!GC14="",TRANSPOSE(T_01!FY14),T_01!GC14)</f>
        <v xml:space="preserve"> </v>
      </c>
      <c r="Q17" s="88" t="str">
        <f>IF(T_01!GC14="","",1)</f>
        <v/>
      </c>
      <c r="R17" s="87">
        <f>IF(B17="","",VLOOKUP(B17,T_01!$FZ$9:$GC$39,3,FALSE))</f>
        <v>0</v>
      </c>
      <c r="S17" s="465"/>
    </row>
    <row r="18" spans="1:20" ht="15.75" customHeight="1">
      <c r="A18" s="377"/>
      <c r="B18" s="147">
        <f>T_01!FZ15</f>
        <v>42314</v>
      </c>
      <c r="C18" s="148" t="str">
        <f>T_01!GA15</f>
        <v>Je</v>
      </c>
      <c r="D18" s="421"/>
      <c r="E18" s="422"/>
      <c r="F18" s="421"/>
      <c r="G18" s="422"/>
      <c r="H18" s="335"/>
      <c r="I18" s="337"/>
      <c r="J18" s="336"/>
      <c r="K18" s="337"/>
      <c r="L18" s="368">
        <f>SUM(T_01!FW15)</f>
        <v>0</v>
      </c>
      <c r="M18" s="369">
        <f>IF(T_01!FW15=0,0,SUM(T_01!$FW$9+T_01!FW10+T_01!FW11+T_01!FW12+T_01!FW13+T_01!FW14+T_01!FW15))</f>
        <v>0</v>
      </c>
      <c r="N18" s="277"/>
      <c r="O18" s="9"/>
      <c r="P18" s="279" t="str">
        <f>IF(T_01!GC15="",TRANSPOSE(T_01!FY15),T_01!GC15)</f>
        <v xml:space="preserve"> </v>
      </c>
      <c r="Q18" s="88" t="str">
        <f>IF(T_01!GC15="","",1)</f>
        <v/>
      </c>
      <c r="R18" s="87">
        <f>IF(B18="","",VLOOKUP(B18,T_01!$FZ$9:$GC$39,3,FALSE))</f>
        <v>0</v>
      </c>
      <c r="S18" s="465"/>
    </row>
    <row r="19" spans="1:20" ht="15.75" customHeight="1">
      <c r="A19" s="377"/>
      <c r="B19" s="147">
        <f>T_01!FZ16</f>
        <v>42315</v>
      </c>
      <c r="C19" s="148" t="str">
        <f>T_01!GA16</f>
        <v>Ve</v>
      </c>
      <c r="D19" s="421"/>
      <c r="E19" s="422"/>
      <c r="F19" s="421"/>
      <c r="G19" s="422"/>
      <c r="H19" s="335"/>
      <c r="I19" s="337"/>
      <c r="J19" s="336"/>
      <c r="K19" s="337"/>
      <c r="L19" s="368">
        <f>SUM(T_01!FW16)</f>
        <v>0</v>
      </c>
      <c r="M19" s="369">
        <f>IF(T_01!FW16=0,0,SUM(T_01!$FW$9+T_01!FW10+T_01!FW11+T_01!FW12+T_01!FW13+T_01!FW14+T_01!FW15+T_01!FW16))</f>
        <v>0</v>
      </c>
      <c r="N19" s="277"/>
      <c r="O19" s="9"/>
      <c r="P19" s="279" t="str">
        <f>IF(T_01!GC16="",TRANSPOSE(T_01!FY16),T_01!GC16)</f>
        <v xml:space="preserve"> </v>
      </c>
      <c r="Q19" s="88" t="str">
        <f>IF(T_01!GC16="","",1)</f>
        <v/>
      </c>
      <c r="R19" s="87">
        <f>IF(B19="","",VLOOKUP(B19,T_01!$FZ$9:$GC$39,3,FALSE))</f>
        <v>0</v>
      </c>
      <c r="S19" s="465"/>
    </row>
    <row r="20" spans="1:20" ht="15.75" customHeight="1">
      <c r="A20" s="377"/>
      <c r="B20" s="147">
        <f>T_01!FZ17</f>
        <v>42316</v>
      </c>
      <c r="C20" s="148" t="str">
        <f>T_01!GA17</f>
        <v>Sa</v>
      </c>
      <c r="D20" s="338"/>
      <c r="E20" s="339"/>
      <c r="F20" s="338"/>
      <c r="G20" s="339"/>
      <c r="H20" s="550"/>
      <c r="I20" s="342"/>
      <c r="J20" s="341"/>
      <c r="K20" s="342"/>
      <c r="L20" s="341">
        <f>SUM(T_01!FW17)</f>
        <v>0</v>
      </c>
      <c r="M20" s="342">
        <f>IF(T_01!FW17=0,0,SUM(T_01!$FW$9+T_01!FW10+T_01!FW11+T_01!FW12+T_01!FW13+T_01!FW14+T_01!FW15+T_01!FW16+T_01!FW17))</f>
        <v>0</v>
      </c>
      <c r="N20" s="348"/>
      <c r="O20" s="340"/>
      <c r="P20" s="115" t="str">
        <f>IF(T_01!GC17="",TRANSPOSE(T_01!FY17),T_01!GC17)</f>
        <v xml:space="preserve"> </v>
      </c>
      <c r="Q20" s="88" t="str">
        <f>IF(T_01!GC17="","",1)</f>
        <v/>
      </c>
      <c r="R20" s="87">
        <f>IF(B20="","",VLOOKUP(B20,T_01!$FZ$9:$GC$39,3,FALSE))</f>
        <v>0</v>
      </c>
      <c r="S20" s="465"/>
    </row>
    <row r="21" spans="1:20" ht="15.75" customHeight="1">
      <c r="A21" s="377"/>
      <c r="B21" s="147">
        <f>T_01!FZ18</f>
        <v>42317</v>
      </c>
      <c r="C21" s="148" t="str">
        <f>T_01!GA18</f>
        <v>Di</v>
      </c>
      <c r="D21" s="338"/>
      <c r="E21" s="339"/>
      <c r="F21" s="338"/>
      <c r="G21" s="339"/>
      <c r="H21" s="550"/>
      <c r="I21" s="342"/>
      <c r="J21" s="341"/>
      <c r="K21" s="342"/>
      <c r="L21" s="341">
        <f>SUM(T_01!FW18)</f>
        <v>0</v>
      </c>
      <c r="M21" s="342">
        <f>IF(T_01!FW18=0,0,SUM(T_01!$FW$9+T_01!FW10+T_01!FW11+T_01!FW12+T_01!FW13+T_01!FW14+T_01!FW15+T_01!FW16+T_01!FW17+T_01!FW18))</f>
        <v>0</v>
      </c>
      <c r="N21" s="348"/>
      <c r="O21" s="340"/>
      <c r="P21" s="115" t="str">
        <f>IF(T_01!GC18="",TRANSPOSE(T_01!FY18),T_01!GC18)</f>
        <v xml:space="preserve"> </v>
      </c>
      <c r="Q21" s="88" t="str">
        <f>IF(T_01!GC18="","",1)</f>
        <v/>
      </c>
      <c r="R21" s="87">
        <f>IF(B21="","",VLOOKUP(B21,T_01!$FZ$9:$GC$39,3,FALSE))</f>
        <v>0</v>
      </c>
      <c r="S21" s="554">
        <f>SUM(L15:L21)</f>
        <v>0</v>
      </c>
    </row>
    <row r="22" spans="1:20" ht="15.75" customHeight="1">
      <c r="A22" s="377"/>
      <c r="B22" s="147">
        <f>T_01!FZ19</f>
        <v>42318</v>
      </c>
      <c r="C22" s="148" t="str">
        <f>T_01!GA19</f>
        <v>Lu</v>
      </c>
      <c r="D22" s="421"/>
      <c r="E22" s="422"/>
      <c r="F22" s="421"/>
      <c r="G22" s="422"/>
      <c r="H22" s="421"/>
      <c r="I22" s="422"/>
      <c r="J22" s="421"/>
      <c r="K22" s="422"/>
      <c r="L22" s="368">
        <f>SUM(T_01!FW19)</f>
        <v>0</v>
      </c>
      <c r="M22" s="369">
        <f>IF(T_01!FW19=0,0,SUM(T_01!$FW$9+T_01!FW10+T_01!FW11+T_01!FW12+T_01!FW13+T_01!FW14+T_01!FW15+T_01!FW16+T_01!FW17+T_01!FW18+T_01!FW19))</f>
        <v>0</v>
      </c>
      <c r="N22" s="277"/>
      <c r="O22" s="9"/>
      <c r="P22" s="279" t="str">
        <f>IF(T_01!GC19="",TRANSPOSE(T_01!FY19),T_01!GC19)</f>
        <v xml:space="preserve"> </v>
      </c>
      <c r="Q22" s="88" t="str">
        <f>IF(T_01!GC19="","",1)</f>
        <v/>
      </c>
      <c r="R22" s="87">
        <f>IF(B22="","",VLOOKUP(B22,T_01!$FZ$9:$GC$39,3,FALSE))</f>
        <v>0</v>
      </c>
      <c r="S22" s="399"/>
      <c r="T22" s="439"/>
    </row>
    <row r="23" spans="1:20" ht="15.75" customHeight="1">
      <c r="A23" s="377"/>
      <c r="B23" s="147">
        <f>T_01!FZ20</f>
        <v>42319</v>
      </c>
      <c r="C23" s="148" t="str">
        <f>T_01!GA20</f>
        <v>Ma</v>
      </c>
      <c r="D23" s="421"/>
      <c r="E23" s="422"/>
      <c r="F23" s="421"/>
      <c r="G23" s="422"/>
      <c r="H23" s="421"/>
      <c r="I23" s="422"/>
      <c r="J23" s="421"/>
      <c r="K23" s="422"/>
      <c r="L23" s="368">
        <f>SUM(T_01!FW20)</f>
        <v>0</v>
      </c>
      <c r="M23" s="369">
        <f>IF(T_01!FW20=0,0,SUM(T_01!$FW$9+T_01!FW10+T_01!FW11+T_01!FW12+T_01!FW13+T_01!FW14+T_01!FW15+T_01!FW16+T_01!FW17+T_01!FW18+T_01!FW19+T_01!FW20))</f>
        <v>0</v>
      </c>
      <c r="N23" s="277"/>
      <c r="O23" s="9"/>
      <c r="P23" s="279" t="str">
        <f>IF(T_01!GC20="",TRANSPOSE(T_01!FY20),T_01!GC20)</f>
        <v xml:space="preserve"> </v>
      </c>
      <c r="Q23" s="88" t="str">
        <f>IF(T_01!GC20="","",1)</f>
        <v/>
      </c>
      <c r="R23" s="87">
        <f>IF(B23="","",VLOOKUP(B23,T_01!$FZ$9:$GC$39,3,FALSE))</f>
        <v>0</v>
      </c>
      <c r="S23" s="400"/>
    </row>
    <row r="24" spans="1:20" ht="15.75" customHeight="1">
      <c r="A24" s="377"/>
      <c r="B24" s="147">
        <f>T_01!FZ21</f>
        <v>42320</v>
      </c>
      <c r="C24" s="148" t="str">
        <f>T_01!GA21</f>
        <v>Me</v>
      </c>
      <c r="D24" s="421"/>
      <c r="E24" s="422"/>
      <c r="F24" s="421"/>
      <c r="G24" s="422"/>
      <c r="H24" s="335"/>
      <c r="I24" s="337"/>
      <c r="J24" s="336"/>
      <c r="K24" s="337"/>
      <c r="L24" s="368">
        <f>SUM(T_01!FW21)</f>
        <v>0</v>
      </c>
      <c r="M24" s="369">
        <f>IF(T_01!FW21=0,0,SUM(T_01!$FW$9+T_01!FW10+T_01!FW11+T_01!FW12+T_01!FW13+T_01!FW14+T_01!FW15+T_01!FW16+T_01!FW17+T_01!FW18+T_01!FW19+T_01!FW20+T_01!FW21))</f>
        <v>0</v>
      </c>
      <c r="N24" s="277"/>
      <c r="O24" s="9"/>
      <c r="P24" s="279" t="str">
        <f>IF(T_01!GC21="",TRANSPOSE(T_01!FY21),T_01!GC21)</f>
        <v xml:space="preserve"> </v>
      </c>
      <c r="Q24" s="88" t="str">
        <f>IF(T_01!GC21="","",1)</f>
        <v/>
      </c>
      <c r="R24" s="87">
        <f>IF(B24="","",VLOOKUP(B24,T_01!$FZ$9:$GC$39,3,FALSE))</f>
        <v>0</v>
      </c>
      <c r="S24" s="465"/>
    </row>
    <row r="25" spans="1:20" ht="15.75" customHeight="1">
      <c r="A25" s="377"/>
      <c r="B25" s="147">
        <f>T_01!FZ22</f>
        <v>42321</v>
      </c>
      <c r="C25" s="148" t="str">
        <f>T_01!GA22</f>
        <v>Je</v>
      </c>
      <c r="D25" s="421"/>
      <c r="E25" s="422"/>
      <c r="F25" s="421"/>
      <c r="G25" s="422"/>
      <c r="H25" s="335"/>
      <c r="I25" s="337"/>
      <c r="J25" s="336"/>
      <c r="K25" s="337"/>
      <c r="L25" s="368">
        <f>SUM(T_01!FW22)</f>
        <v>0</v>
      </c>
      <c r="M25" s="369">
        <f>IF(T_01!FW22=0,0,SUM(T_01!$FW$9+T_01!FW10+T_01!FW11+T_01!FW12+T_01!FW13+T_01!FW14+T_01!FW15+T_01!FW16+T_01!FW17+T_01!FW18+T_01!FW19+T_01!FW20+T_01!FW21+T_01!FW22))</f>
        <v>0</v>
      </c>
      <c r="N25" s="277"/>
      <c r="O25" s="9"/>
      <c r="P25" s="279" t="str">
        <f>IF(T_01!GC22="",TRANSPOSE(T_01!FY22),T_01!GC22)</f>
        <v xml:space="preserve"> </v>
      </c>
      <c r="Q25" s="88" t="str">
        <f>IF(T_01!GC22="","",1)</f>
        <v/>
      </c>
      <c r="R25" s="87">
        <f>IF(B25="","",VLOOKUP(B25,T_01!$FZ$9:$GC$39,3,FALSE))</f>
        <v>0</v>
      </c>
      <c r="S25" s="465"/>
    </row>
    <row r="26" spans="1:20" ht="15.75" customHeight="1">
      <c r="A26" s="377"/>
      <c r="B26" s="147">
        <f>T_01!FZ23</f>
        <v>42322</v>
      </c>
      <c r="C26" s="148" t="str">
        <f>T_01!GA23</f>
        <v>Ve</v>
      </c>
      <c r="D26" s="421"/>
      <c r="E26" s="422"/>
      <c r="F26" s="421"/>
      <c r="G26" s="422"/>
      <c r="H26" s="335"/>
      <c r="I26" s="337"/>
      <c r="J26" s="336"/>
      <c r="K26" s="337"/>
      <c r="L26" s="368">
        <f>SUM(T_01!FW23)</f>
        <v>0</v>
      </c>
      <c r="M26" s="369">
        <f>IF(T_01!FW23=0,0,SUM(T_01!$FW$9+T_01!FW10+T_01!FW11+T_01!FW12+T_01!FW13+T_01!FW14+T_01!FW15+T_01!FW16+T_01!FW17+T_01!FW18+T_01!FW19+T_01!FW20+T_01!FW21+T_01!FW22+T_01!FW23))</f>
        <v>0</v>
      </c>
      <c r="N26" s="277"/>
      <c r="O26" s="9"/>
      <c r="P26" s="279" t="str">
        <f>IF(T_01!GC23="",TRANSPOSE(T_01!FY23),T_01!GC23)</f>
        <v xml:space="preserve"> </v>
      </c>
      <c r="Q26" s="88" t="str">
        <f>IF(T_01!GC23="","",1)</f>
        <v/>
      </c>
      <c r="R26" s="87">
        <f>IF(B26="","",VLOOKUP(B26,T_01!$FZ$9:$GC$39,3,FALSE))</f>
        <v>0</v>
      </c>
      <c r="S26" s="465"/>
    </row>
    <row r="27" spans="1:20" ht="15.75" customHeight="1">
      <c r="A27" s="377"/>
      <c r="B27" s="147">
        <f>T_01!FZ24</f>
        <v>42323</v>
      </c>
      <c r="C27" s="148" t="str">
        <f>T_01!GA24</f>
        <v>Sa</v>
      </c>
      <c r="D27" s="338"/>
      <c r="E27" s="339"/>
      <c r="F27" s="338"/>
      <c r="G27" s="339"/>
      <c r="H27" s="550"/>
      <c r="I27" s="342"/>
      <c r="J27" s="341"/>
      <c r="K27" s="342"/>
      <c r="L27" s="341">
        <f>SUM(T_01!FW24)</f>
        <v>0</v>
      </c>
      <c r="M27" s="342">
        <f>IF(T_01!FW24=0,0,SUM(T_01!$FW$9+T_01!FW10+T_01!FW11+T_01!FW12+T_01!FW13+T_01!FW14+T_01!FW15+T_01!FW16+T_01!FW17+T_01!FW18+T_01!FW19+T_01!FW20+T_01!FW21+T_01!FW22+T_01!FW23+T_01!FW24))</f>
        <v>0</v>
      </c>
      <c r="N27" s="348"/>
      <c r="O27" s="340"/>
      <c r="P27" s="115" t="str">
        <f>IF(T_01!GC24="",TRANSPOSE(T_01!FY24),T_01!GC24)</f>
        <v xml:space="preserve"> </v>
      </c>
      <c r="Q27" s="88" t="str">
        <f>IF(T_01!GC24="","",1)</f>
        <v/>
      </c>
      <c r="R27" s="87">
        <f>IF(B27="","",VLOOKUP(B27,T_01!$FZ$9:$GC$39,3,FALSE))</f>
        <v>0</v>
      </c>
      <c r="S27" s="465"/>
    </row>
    <row r="28" spans="1:20" ht="15.75" customHeight="1">
      <c r="A28" s="377"/>
      <c r="B28" s="147">
        <f>T_01!FZ25</f>
        <v>42324</v>
      </c>
      <c r="C28" s="148" t="str">
        <f>T_01!GA25</f>
        <v>Di</v>
      </c>
      <c r="D28" s="338"/>
      <c r="E28" s="339"/>
      <c r="F28" s="338"/>
      <c r="G28" s="339"/>
      <c r="H28" s="550"/>
      <c r="I28" s="342"/>
      <c r="J28" s="341"/>
      <c r="K28" s="342"/>
      <c r="L28" s="341">
        <f>SUM(T_01!FW25)</f>
        <v>0</v>
      </c>
      <c r="M28" s="342">
        <f>IF(T_01!FW25=0,0,SUM(T_01!$FW$9+T_01!FW10+T_01!FW11+T_01!FW12+T_01!FW13+T_01!FW14+T_01!FW15+T_01!FW16+T_01!FW17+T_01!FW18+T_01!FW19+T_01!FW20+T_01!FW21+T_01!FW22+T_01!FW23+T_01!FW24+T_01!FW25))</f>
        <v>0</v>
      </c>
      <c r="N28" s="348"/>
      <c r="O28" s="340"/>
      <c r="P28" s="115" t="str">
        <f>IF(T_01!GC25="",TRANSPOSE(T_01!FY25),T_01!GC25)</f>
        <v xml:space="preserve"> </v>
      </c>
      <c r="Q28" s="88" t="str">
        <f>IF(T_01!GC25="","",1)</f>
        <v/>
      </c>
      <c r="R28" s="87">
        <f>IF(B28="","",VLOOKUP(B28,T_01!$FZ$9:$GC$39,3,FALSE))</f>
        <v>0</v>
      </c>
      <c r="S28" s="554">
        <f>SUM(L22:L28)</f>
        <v>0</v>
      </c>
    </row>
    <row r="29" spans="1:20" ht="15.75" customHeight="1">
      <c r="A29" s="377"/>
      <c r="B29" s="147">
        <f>T_01!FZ26</f>
        <v>42325</v>
      </c>
      <c r="C29" s="148" t="str">
        <f>T_01!GA26</f>
        <v>Lu</v>
      </c>
      <c r="D29" s="421"/>
      <c r="E29" s="422"/>
      <c r="F29" s="421"/>
      <c r="G29" s="422"/>
      <c r="H29" s="421"/>
      <c r="I29" s="422"/>
      <c r="J29" s="421"/>
      <c r="K29" s="422"/>
      <c r="L29" s="368">
        <f>SUM(T_01!FW26)</f>
        <v>0</v>
      </c>
      <c r="M29" s="369">
        <f>IF(T_01!FW26=0,0,SUM(T_01!$FW$9+T_01!FW10+T_01!FW11+T_01!FW12+T_01!FW13+T_01!FW14+T_01!FW15+T_01!FW16+T_01!FW17+T_01!FW18+T_01!FW19+T_01!FW20+T_01!FW21+T_01!FW22+T_01!FW23+T_01!FW24+T_01!FW25+T_01!FW26))</f>
        <v>0</v>
      </c>
      <c r="N29" s="277"/>
      <c r="O29" s="9"/>
      <c r="P29" s="279" t="str">
        <f>IF(T_01!GC26="",TRANSPOSE(T_01!FY26),T_01!GC26)</f>
        <v xml:space="preserve"> </v>
      </c>
      <c r="Q29" s="88" t="str">
        <f>IF(T_01!GC26="","",1)</f>
        <v/>
      </c>
      <c r="R29" s="87">
        <f>IF(B29="","",VLOOKUP(B29,T_01!$FZ$9:$GC$39,3,FALSE))</f>
        <v>0</v>
      </c>
      <c r="S29" s="399"/>
      <c r="T29" s="439"/>
    </row>
    <row r="30" spans="1:20" ht="15.75" customHeight="1">
      <c r="A30" s="377"/>
      <c r="B30" s="147">
        <f>T_01!FZ27</f>
        <v>42326</v>
      </c>
      <c r="C30" s="148" t="str">
        <f>T_01!GA27</f>
        <v>Ma</v>
      </c>
      <c r="D30" s="421"/>
      <c r="E30" s="422"/>
      <c r="F30" s="421"/>
      <c r="G30" s="422"/>
      <c r="H30" s="421"/>
      <c r="I30" s="422"/>
      <c r="J30" s="421"/>
      <c r="K30" s="422"/>
      <c r="L30" s="368">
        <f>SUM(T_01!FW27)</f>
        <v>0</v>
      </c>
      <c r="M30" s="369">
        <f>IF(T_01!FW27=0,0,SUM(T_01!$FW$9+T_01!FW10+T_01!FW11+T_01!FW12+T_01!FW13+T_01!FW14+T_01!FW15+T_01!FW16+T_01!FW17+T_01!FW18+T_01!FW19+T_01!FW20+T_01!FW21+T_01!FW22+T_01!FW23+T_01!FW24+T_01!FW25+T_01!FW26+T_01!FW27))</f>
        <v>0</v>
      </c>
      <c r="N30" s="277"/>
      <c r="O30" s="9"/>
      <c r="P30" s="279" t="str">
        <f>IF(T_01!GC27="",TRANSPOSE(T_01!FY27),T_01!GC27)</f>
        <v xml:space="preserve"> </v>
      </c>
      <c r="Q30" s="88" t="str">
        <f>IF(T_01!GC27="","",1)</f>
        <v/>
      </c>
      <c r="R30" s="87">
        <f>IF(B30="","",VLOOKUP(B30,T_01!$FZ$9:$GC$39,3,FALSE))</f>
        <v>0</v>
      </c>
      <c r="S30" s="400"/>
    </row>
    <row r="31" spans="1:20" ht="15.75" customHeight="1">
      <c r="A31" s="377"/>
      <c r="B31" s="147">
        <f>T_01!FZ28</f>
        <v>42327</v>
      </c>
      <c r="C31" s="148" t="str">
        <f>T_01!GA28</f>
        <v>Me</v>
      </c>
      <c r="D31" s="421"/>
      <c r="E31" s="422"/>
      <c r="F31" s="421"/>
      <c r="G31" s="422"/>
      <c r="H31" s="335"/>
      <c r="I31" s="337"/>
      <c r="J31" s="336"/>
      <c r="K31" s="337"/>
      <c r="L31" s="368">
        <f>SUM(T_01!FW28)</f>
        <v>0</v>
      </c>
      <c r="M31" s="369">
        <f>IF(T_01!FW28=0,0,SUM(T_01!$FW$9+T_01!FW10+T_01!FW11+T_01!FW12+T_01!FW13+T_01!FW14+T_01!FW15+T_01!FW16+T_01!FW17+T_01!FW18+T_01!FW19+T_01!FW20+T_01!FW21+T_01!FW22+T_01!FW23+T_01!FW24+T_01!FW25+T_01!FW26+T_01!FW27+T_01!FW28))</f>
        <v>0</v>
      </c>
      <c r="N31" s="277"/>
      <c r="O31" s="9"/>
      <c r="P31" s="279" t="str">
        <f>IF(T_01!GC28="",TRANSPOSE(T_01!FY28),T_01!GC28)</f>
        <v xml:space="preserve"> </v>
      </c>
      <c r="Q31" s="88" t="str">
        <f>IF(T_01!GC28="","",1)</f>
        <v/>
      </c>
      <c r="R31" s="87">
        <f>IF(B31="","",VLOOKUP(B31,T_01!$FZ$9:$GC$39,3,FALSE))</f>
        <v>0</v>
      </c>
      <c r="S31" s="465"/>
    </row>
    <row r="32" spans="1:20" ht="15.75" customHeight="1">
      <c r="A32" s="377"/>
      <c r="B32" s="147">
        <f>T_01!FZ29</f>
        <v>42328</v>
      </c>
      <c r="C32" s="148" t="str">
        <f>T_01!GA29</f>
        <v>Je</v>
      </c>
      <c r="D32" s="421"/>
      <c r="E32" s="422"/>
      <c r="F32" s="421"/>
      <c r="G32" s="422"/>
      <c r="H32" s="335"/>
      <c r="I32" s="337"/>
      <c r="J32" s="336"/>
      <c r="K32" s="337"/>
      <c r="L32" s="368">
        <f>SUM(T_01!FW29)</f>
        <v>0</v>
      </c>
      <c r="M32" s="369">
        <f>IF(T_01!FW29=0,0,SUM(T_01!$FW$9+T_01!FW10+T_01!FW11+T_01!FW12+T_01!FW13+T_01!FW14+T_01!FW15+T_01!FW16+T_01!FW17+T_01!FW18+T_01!FW19+T_01!FW20+T_01!FW21+T_01!FW22+T_01!FW23+T_01!FW24+T_01!FW25+T_01!FW26+T_01!FW27+T_01!FW28+T_01!FW29))</f>
        <v>0</v>
      </c>
      <c r="N32" s="277"/>
      <c r="O32" s="9"/>
      <c r="P32" s="279" t="str">
        <f>IF(T_01!GC29="",TRANSPOSE(T_01!FY29),T_01!GC29)</f>
        <v xml:space="preserve"> </v>
      </c>
      <c r="Q32" s="88" t="str">
        <f>IF(T_01!GC29="","",1)</f>
        <v/>
      </c>
      <c r="R32" s="87">
        <f>IF(B32="","",VLOOKUP(B32,T_01!$FZ$9:$GC$39,3,FALSE))</f>
        <v>0</v>
      </c>
      <c r="S32" s="465"/>
    </row>
    <row r="33" spans="1:20" ht="15.75" customHeight="1">
      <c r="A33" s="377"/>
      <c r="B33" s="147">
        <f>T_01!FZ30</f>
        <v>42329</v>
      </c>
      <c r="C33" s="148" t="str">
        <f>T_01!GA30</f>
        <v>Ve</v>
      </c>
      <c r="D33" s="421"/>
      <c r="E33" s="422"/>
      <c r="F33" s="421"/>
      <c r="G33" s="422"/>
      <c r="H33" s="335"/>
      <c r="I33" s="337"/>
      <c r="J33" s="336"/>
      <c r="K33" s="337"/>
      <c r="L33" s="368">
        <f>SUM(T_01!FW30)</f>
        <v>0</v>
      </c>
      <c r="M33" s="369">
        <f>IF(T_01!FW30=0,0,SUM(T_01!$FW$9+T_01!FW10+T_01!FW11+T_01!FW12+T_01!FW13+T_01!FW14+T_01!FW15+T_01!FW16+T_01!FW17+T_01!FW18+T_01!FW19+T_01!FW20+T_01!FW21+T_01!FW22+T_01!FW23+T_01!FW24+T_01!FW25+T_01!FW26+T_01!FW27+T_01!FW28+T_01!FW29+T_01!FW30))</f>
        <v>0</v>
      </c>
      <c r="N33" s="277"/>
      <c r="O33" s="9"/>
      <c r="P33" s="279" t="str">
        <f>IF(T_01!GC30="",TRANSPOSE(T_01!FY30),T_01!GC30)</f>
        <v xml:space="preserve"> </v>
      </c>
      <c r="Q33" s="88" t="str">
        <f>IF(T_01!GC30="","",1)</f>
        <v/>
      </c>
      <c r="R33" s="87">
        <f>IF(B33="","",VLOOKUP(B33,T_01!$FZ$9:$GC$39,3,FALSE))</f>
        <v>0</v>
      </c>
      <c r="S33" s="465"/>
    </row>
    <row r="34" spans="1:20" ht="15.75" customHeight="1">
      <c r="A34" s="377"/>
      <c r="B34" s="147">
        <f>T_01!FZ31</f>
        <v>42330</v>
      </c>
      <c r="C34" s="148" t="str">
        <f>T_01!GA31</f>
        <v>Sa</v>
      </c>
      <c r="D34" s="338"/>
      <c r="E34" s="339"/>
      <c r="F34" s="338"/>
      <c r="G34" s="339"/>
      <c r="H34" s="550"/>
      <c r="I34" s="342"/>
      <c r="J34" s="341"/>
      <c r="K34" s="342"/>
      <c r="L34" s="341">
        <f>SUM(T_01!FW31)</f>
        <v>0</v>
      </c>
      <c r="M34" s="342">
        <f>IF(T_01!FW31=0,0,SUM(T_01!$FW$9+T_01!FW10+T_01!FW11+T_01!FW12+T_01!FW13+T_01!FW14+T_01!FW15+T_01!FW16+T_01!FW17+T_01!FW18+T_01!FW19+T_01!FW20+T_01!FW21+T_01!FW22+T_01!FW23+T_01!FW24+T_01!FW25+T_01!FW26+T_01!FW27+T_01!FW28+T_01!FW29+T_01!FW30+T_01!FW31))</f>
        <v>0</v>
      </c>
      <c r="N34" s="348"/>
      <c r="O34" s="340"/>
      <c r="P34" s="115" t="str">
        <f>IF(T_01!GC31="",TRANSPOSE(T_01!FY31),T_01!GC31)</f>
        <v xml:space="preserve"> </v>
      </c>
      <c r="Q34" s="88" t="str">
        <f>IF(T_01!GC31="","",1)</f>
        <v/>
      </c>
      <c r="R34" s="87">
        <f>IF(B34="","",VLOOKUP(B34,T_01!$FZ$9:$GC$39,3,FALSE))</f>
        <v>0</v>
      </c>
      <c r="S34" s="465"/>
    </row>
    <row r="35" spans="1:20" ht="15.75" customHeight="1">
      <c r="A35" s="377"/>
      <c r="B35" s="147">
        <f>T_01!FZ32</f>
        <v>42331</v>
      </c>
      <c r="C35" s="148" t="str">
        <f>T_01!GA32</f>
        <v>Di</v>
      </c>
      <c r="D35" s="338"/>
      <c r="E35" s="339"/>
      <c r="F35" s="338"/>
      <c r="G35" s="339"/>
      <c r="H35" s="550"/>
      <c r="I35" s="342"/>
      <c r="J35" s="341"/>
      <c r="K35" s="342"/>
      <c r="L35" s="341">
        <f>SUM(T_01!FW32)</f>
        <v>0</v>
      </c>
      <c r="M35" s="342">
        <f>IF(T_01!FW32=0,0,SUM(T_01!$FW$9+T_01!FW10+T_01!FW11+T_01!FW12+T_01!FW13+T_01!FW14+T_01!FW15+T_01!FW16+T_01!FW17+T_01!FW18+T_01!FW19+T_01!FW20+T_01!FW21+T_01!FW22+T_01!FW23+T_01!FW24+T_01!FW25+T_01!FW26+T_01!FW27+T_01!FW28+T_01!FW29+T_01!FW30+T_01!FW31+T_01!FW32))</f>
        <v>0</v>
      </c>
      <c r="N35" s="348"/>
      <c r="O35" s="340"/>
      <c r="P35" s="115" t="str">
        <f>IF(T_01!GC32="",TRANSPOSE(T_01!FY32),T_01!GC32)</f>
        <v xml:space="preserve"> </v>
      </c>
      <c r="Q35" s="88" t="str">
        <f>IF(T_01!GC32="","",1)</f>
        <v/>
      </c>
      <c r="R35" s="87">
        <f>IF(B35="","",VLOOKUP(B35,T_01!$FZ$9:$GC$39,3,FALSE))</f>
        <v>0</v>
      </c>
      <c r="S35" s="554">
        <f>SUM(L29:L35)</f>
        <v>0</v>
      </c>
    </row>
    <row r="36" spans="1:20" ht="15.75" customHeight="1">
      <c r="A36" s="377"/>
      <c r="B36" s="147">
        <f>T_01!FZ33</f>
        <v>42332</v>
      </c>
      <c r="C36" s="148" t="str">
        <f>T_01!GA33</f>
        <v>Lu</v>
      </c>
      <c r="D36" s="421"/>
      <c r="E36" s="422"/>
      <c r="F36" s="421"/>
      <c r="G36" s="422"/>
      <c r="H36" s="421"/>
      <c r="I36" s="422"/>
      <c r="J36" s="421"/>
      <c r="K36" s="422"/>
      <c r="L36" s="368">
        <f>SUM(T_01!FW33)</f>
        <v>0</v>
      </c>
      <c r="M36" s="369">
        <f>IF(T_01!FW33=0,0,SUM(T_01!$FW$9+T_01!FW10+T_01!FW11+T_01!FW12+T_01!FW13+T_01!FW14+T_01!FW15+T_01!FW16+T_01!FW17+T_01!FW18+T_01!FW19+T_01!FW20+T_01!FW21+T_01!FW22+T_01!FW23+T_01!FW24+T_01!FW25+T_01!FW26+T_01!FW27+T_01!FW28+T_01!FW29+T_01!FW30+T_01!FW31+T_01!FW32+T_01!FW33))</f>
        <v>0</v>
      </c>
      <c r="N36" s="277"/>
      <c r="O36" s="9"/>
      <c r="P36" s="279" t="str">
        <f>IF(T_01!GC33="",TRANSPOSE(T_01!FY33),T_01!GC33)</f>
        <v xml:space="preserve"> </v>
      </c>
      <c r="Q36" s="88" t="e">
        <f>IF(T_01!#REF!="","",1)</f>
        <v>#REF!</v>
      </c>
      <c r="R36" s="87">
        <f>IF(B36="","",VLOOKUP(B36,T_01!$FZ$9:$GC$39,3,FALSE))</f>
        <v>0</v>
      </c>
      <c r="S36" s="399"/>
      <c r="T36" s="439"/>
    </row>
    <row r="37" spans="1:20" ht="15.75" customHeight="1">
      <c r="A37" s="377"/>
      <c r="B37" s="147">
        <f>T_01!FZ34</f>
        <v>42333</v>
      </c>
      <c r="C37" s="148" t="str">
        <f>T_01!GA34</f>
        <v>Ma</v>
      </c>
      <c r="D37" s="421"/>
      <c r="E37" s="422"/>
      <c r="F37" s="421"/>
      <c r="G37" s="422"/>
      <c r="H37" s="421"/>
      <c r="I37" s="422"/>
      <c r="J37" s="421"/>
      <c r="K37" s="422"/>
      <c r="L37" s="368">
        <f>SUM(T_01!FW34)</f>
        <v>0</v>
      </c>
      <c r="M37" s="369">
        <f>IF(T_01!FW34=0,0,SUM(T_01!$FW$9+T_01!FW10+T_01!FW11+T_01!FW12+T_01!FW13+T_01!FW14+T_01!FW15+T_01!FW16+T_01!FW17+T_01!FW18+T_01!FW19+T_01!FW20+T_01!FW21+T_01!FW22+T_01!FW23+T_01!FW24+T_01!FW25+T_01!FW26+T_01!FW27+T_01!FW28+T_01!FW29+T_01!FW30+T_01!FW31+T_01!FW32+T_01!FW33+T_01!FW34))</f>
        <v>0</v>
      </c>
      <c r="N37" s="277"/>
      <c r="O37" s="9"/>
      <c r="P37" s="279" t="str">
        <f>IF(T_01!GC34="",TRANSPOSE(T_01!FY34),T_01!GC34)</f>
        <v xml:space="preserve"> </v>
      </c>
      <c r="Q37" s="88" t="e">
        <f>IF(T_01!#REF!="","",1)</f>
        <v>#REF!</v>
      </c>
      <c r="R37" s="87">
        <f>IF(B37="","",VLOOKUP(B37,T_01!$FZ$9:$GC$39,3,FALSE))</f>
        <v>0</v>
      </c>
      <c r="S37" s="400"/>
    </row>
    <row r="38" spans="1:20" ht="15.75" customHeight="1">
      <c r="A38" s="377"/>
      <c r="B38" s="147">
        <f>T_01!FZ35</f>
        <v>42334</v>
      </c>
      <c r="C38" s="148" t="str">
        <f>T_01!GA35</f>
        <v>Me</v>
      </c>
      <c r="D38" s="421"/>
      <c r="E38" s="422"/>
      <c r="F38" s="421"/>
      <c r="G38" s="9"/>
      <c r="H38" s="421"/>
      <c r="I38" s="422"/>
      <c r="J38" s="9"/>
      <c r="K38" s="422"/>
      <c r="L38" s="368">
        <f>SUM(T_01!FW35)</f>
        <v>0</v>
      </c>
      <c r="M38" s="369">
        <f>IF(T_01!FW35=0,0,SUM(T_01!$FW$9+T_01!FW10+T_01!FW11+T_01!FW12+T_01!FW13+T_01!FW14+T_01!FW15+T_01!FW16+T_01!FW17+T_01!FW18+T_01!FW19+T_01!FW20+T_01!FW21+T_01!FW22+T_01!FW23+T_01!FW24+T_01!FW25+T_01!FW26+T_01!FW27+T_01!FW28+T_01!FW29+T_01!FW30+T_01!FW31+T_01!FW32+T_01!FW33+T_01!FW34+T_01!FW35))</f>
        <v>0</v>
      </c>
      <c r="N38" s="569"/>
      <c r="O38" s="9"/>
      <c r="P38" s="279" t="str">
        <f>IF(T_01!GC35="",TRANSPOSE(T_01!FY35),T_01!GC35)</f>
        <v xml:space="preserve"> </v>
      </c>
      <c r="Q38" s="88" t="str">
        <f>IF(T_01!GC33="","",1)</f>
        <v/>
      </c>
      <c r="R38" s="87">
        <f>IF(B38="","",VLOOKUP(B38,T_01!$FZ$9:$GC$39,3,FALSE))</f>
        <v>0</v>
      </c>
      <c r="S38" s="465"/>
    </row>
    <row r="39" spans="1:20" ht="15.75" customHeight="1">
      <c r="A39" s="377"/>
      <c r="B39" s="147">
        <f>T_01!FZ36</f>
        <v>42335</v>
      </c>
      <c r="C39" s="148" t="str">
        <f>T_01!GA36</f>
        <v>Je</v>
      </c>
      <c r="D39" s="421"/>
      <c r="E39" s="422"/>
      <c r="F39" s="421"/>
      <c r="G39" s="422"/>
      <c r="H39" s="335"/>
      <c r="I39" s="337"/>
      <c r="J39" s="336"/>
      <c r="K39" s="337"/>
      <c r="L39" s="368">
        <f>SUM(T_01!FW36)</f>
        <v>0</v>
      </c>
      <c r="M39" s="369">
        <f>IF(T_01!FW36=0,0,SUM(T_01!$FW$9+T_01!FW10+T_01!FW11+T_01!FW12+T_01!FW13+T_01!FW14+T_01!FW15+T_01!FW16+T_01!FW17+T_01!FW18+T_01!FW19+T_01!FW20+T_01!FW21+T_01!FW22+T_01!FW23+T_01!FW24+T_01!FW25+T_01!FW26+T_01!FW27+T_01!FW28+T_01!FW29+T_01!FW30+T_01!FW31+T_01!FW32+T_01!FW33+T_01!FW34+T_01!FW35+T_01!FW36))</f>
        <v>0</v>
      </c>
      <c r="N39" s="277"/>
      <c r="O39" s="9"/>
      <c r="P39" s="279" t="str">
        <f>IF(T_01!GC36="",TRANSPOSE(T_01!FY36),T_01!GC36)</f>
        <v xml:space="preserve"> </v>
      </c>
      <c r="Q39" s="88" t="str">
        <f>IF(T_01!GC36="","",1)</f>
        <v/>
      </c>
      <c r="R39" s="87">
        <f>IF(B39="","",VLOOKUP(B39,T_01!$FZ$9:$GC$39,3,FALSE))</f>
        <v>0</v>
      </c>
      <c r="S39" s="465"/>
    </row>
    <row r="40" spans="1:20" ht="15.75" customHeight="1">
      <c r="A40" s="377"/>
      <c r="B40" s="147">
        <f>T_01!FZ37</f>
        <v>42336</v>
      </c>
      <c r="C40" s="148" t="str">
        <f>T_01!GA37</f>
        <v>Ve</v>
      </c>
      <c r="D40" s="421"/>
      <c r="E40" s="422"/>
      <c r="F40" s="421"/>
      <c r="G40" s="422"/>
      <c r="H40" s="335"/>
      <c r="I40" s="337"/>
      <c r="J40" s="336"/>
      <c r="K40" s="337"/>
      <c r="L40" s="368">
        <f>SUM(T_01!FW37)</f>
        <v>0</v>
      </c>
      <c r="M40" s="369">
        <f>IF(T_01!FW37=0,0,SUM(T_01!$FW$9+T_01!FW10+T_01!FW11+T_01!FW12+T_01!FW13+T_01!FW14+T_01!FW15+T_01!FW16+T_01!FW17+T_01!FW18+T_01!FW19+T_01!FW20+T_01!FW21+T_01!FW22+T_01!FW23+T_01!FW24+T_01!FW25+T_01!FW26+T_01!FW27+T_01!FW28+T_01!FW29+T_01!FW30+T_01!FW31+T_01!FW32+T_01!FW33+T_01!FW34+T_01!FW35+T_01!FW36+T_01!FW37))</f>
        <v>0</v>
      </c>
      <c r="N40" s="277"/>
      <c r="O40" s="9"/>
      <c r="P40" s="279" t="str">
        <f>IF(T_01!GC37="",TRANSPOSE(T_01!FY37),T_01!GC37)</f>
        <v xml:space="preserve"> </v>
      </c>
      <c r="Q40" s="88" t="str">
        <f>IF(T_01!GC37="","",1)</f>
        <v/>
      </c>
      <c r="R40" s="87">
        <f>IF(B40="","",VLOOKUP(B40,T_01!$FZ$9:$GC$39,3,FALSE))</f>
        <v>0</v>
      </c>
      <c r="S40" s="465"/>
    </row>
    <row r="41" spans="1:20" ht="15.75" customHeight="1">
      <c r="A41" s="377"/>
      <c r="B41" s="147">
        <f>T_01!FZ38</f>
        <v>42337</v>
      </c>
      <c r="C41" s="148" t="str">
        <f>T_01!GA38</f>
        <v>Sa</v>
      </c>
      <c r="D41" s="359"/>
      <c r="E41" s="360"/>
      <c r="F41" s="359"/>
      <c r="G41" s="360"/>
      <c r="H41" s="359"/>
      <c r="I41" s="360"/>
      <c r="J41" s="359"/>
      <c r="K41" s="360"/>
      <c r="L41" s="351">
        <f>SUM(T_01!FW38)</f>
        <v>0</v>
      </c>
      <c r="M41" s="352">
        <f>IF(T_01!FW38=0,0,SUM(T_01!$FW$9+T_01!FW10+T_01!FW11+T_01!FW12+T_01!FW13+T_01!FW14+T_01!FW15+T_01!FW16+T_01!FW17+T_01!FW18+T_01!FW19+T_01!FW20+T_01!FW21+T_01!FW22+T_01!FW23+T_01!FW24+T_01!FW25+T_01!FW26+T_01!FW27+T_01!FW28+T_01!FW29+T_01!FW30+T_01!FW31+T_01!FW32+T_01!FW33+T_01!FW34+T_01!FW35+T_01!FW36+T_01!FW37+T_01!FW38))</f>
        <v>0</v>
      </c>
      <c r="N41" s="362"/>
      <c r="O41" s="361"/>
      <c r="P41" s="363" t="str">
        <f>IF(T_01!GC38="",TRANSPOSE(T_01!FY38),T_01!GC38)</f>
        <v xml:space="preserve"> </v>
      </c>
      <c r="Q41" s="88" t="str">
        <f>IF(T_01!GC38="","",1)</f>
        <v/>
      </c>
      <c r="R41" s="87">
        <f>IF(B41="","",VLOOKUP(B41,T_01!$FZ$9:$GC$39,3,FALSE))</f>
        <v>0</v>
      </c>
      <c r="S41" s="465"/>
    </row>
    <row r="42" spans="1:20" ht="15.75" customHeight="1">
      <c r="A42" s="377"/>
      <c r="B42" s="147"/>
      <c r="C42" s="148">
        <f>T_01!GA39</f>
        <v>0</v>
      </c>
      <c r="D42" s="246"/>
      <c r="E42" s="246"/>
      <c r="F42" s="246"/>
      <c r="G42" s="246"/>
      <c r="H42" s="246"/>
      <c r="I42" s="246"/>
      <c r="J42" s="246"/>
      <c r="K42" s="246"/>
      <c r="L42" s="246"/>
      <c r="M42" s="246"/>
      <c r="N42" s="246"/>
      <c r="O42" s="246"/>
      <c r="P42" s="247"/>
      <c r="Q42" s="88"/>
      <c r="R42" s="87" t="str">
        <f>IF(B42="","",VLOOKUP(B42,T_01!$FZ$9:$GC$39,3,FALSE))</f>
        <v/>
      </c>
      <c r="S42" s="554">
        <f>SUM(L36:L41)</f>
        <v>0</v>
      </c>
      <c r="T42" s="439"/>
    </row>
    <row r="43" spans="1:20" s="254" customFormat="1" ht="15" customHeight="1">
      <c r="A43" s="375"/>
      <c r="B43" s="245"/>
      <c r="C43" s="246"/>
      <c r="D43" s="246"/>
      <c r="E43" s="246"/>
      <c r="F43" s="246"/>
      <c r="G43" s="246"/>
      <c r="H43" s="246"/>
      <c r="I43" s="246"/>
      <c r="J43" s="246"/>
      <c r="K43" s="246"/>
      <c r="L43" s="246"/>
      <c r="M43" s="246"/>
      <c r="N43" s="246"/>
      <c r="O43" s="246"/>
      <c r="P43" s="247"/>
      <c r="Q43" s="88"/>
      <c r="R43" s="87" t="str">
        <f>IF(B43="","",VLOOKUP(B43,T_01!$FZ$9:$GC$39,3,FALSE))</f>
        <v/>
      </c>
      <c r="S43" s="468"/>
    </row>
    <row r="44" spans="1:20" ht="7.5" customHeight="1">
      <c r="A44" s="377"/>
      <c r="B44" s="245"/>
      <c r="C44" s="246"/>
      <c r="D44" s="246"/>
      <c r="E44" s="246"/>
      <c r="F44" s="246"/>
      <c r="G44" s="246"/>
      <c r="H44" s="246"/>
      <c r="I44" s="246"/>
      <c r="J44" s="246"/>
      <c r="K44" s="246"/>
      <c r="L44" s="246"/>
      <c r="M44" s="246"/>
      <c r="N44" s="246"/>
      <c r="O44" s="246"/>
      <c r="P44" s="247"/>
      <c r="Q44" s="88"/>
      <c r="R44" s="87" t="str">
        <f>IF(B44="","",VLOOKUP(B44,T_01!$FI$9:$FL$39,3,FALSE))</f>
        <v/>
      </c>
    </row>
    <row r="45" spans="1:20" ht="7.5" customHeight="1">
      <c r="A45" s="377"/>
      <c r="B45" s="245"/>
      <c r="C45" s="246"/>
      <c r="D45" s="246"/>
      <c r="E45" s="246"/>
      <c r="F45" s="246"/>
      <c r="G45" s="246"/>
      <c r="H45" s="246"/>
      <c r="I45" s="246"/>
      <c r="J45" s="246"/>
      <c r="K45" s="246"/>
      <c r="L45" s="246"/>
      <c r="M45" s="246"/>
      <c r="N45" s="246"/>
      <c r="O45" s="246"/>
      <c r="P45" s="247"/>
      <c r="Q45" s="88"/>
      <c r="R45" s="87" t="str">
        <f>IF(B45="","",VLOOKUP(B45,T_01!$FI$9:$FL$39,3,FALSE))</f>
        <v/>
      </c>
    </row>
    <row r="46" spans="1:20" s="254" customFormat="1" ht="15" customHeight="1">
      <c r="A46" s="375"/>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88"/>
      <c r="R46" s="88"/>
      <c r="S46" s="250"/>
    </row>
    <row r="47" spans="1:20" s="254" customFormat="1" ht="15" customHeight="1">
      <c r="A47" s="375"/>
      <c r="B47" s="149"/>
      <c r="C47" s="127"/>
      <c r="D47" s="152" t="str">
        <f>Texttabelle!E66</f>
        <v>Total des heures travaillées</v>
      </c>
      <c r="E47" s="152"/>
      <c r="F47" s="152"/>
      <c r="G47" s="152"/>
      <c r="H47" s="152"/>
      <c r="I47" s="152"/>
      <c r="J47" s="153"/>
      <c r="K47" s="153"/>
      <c r="L47" s="152">
        <f>SUM(S14,S21,S28,S35,S42)</f>
        <v>0</v>
      </c>
      <c r="M47" s="380"/>
      <c r="N47" s="462" t="str">
        <f>Texttabelle!E107</f>
        <v xml:space="preserve">pour l'année </v>
      </c>
      <c r="O47" s="153"/>
      <c r="P47" s="385">
        <f>Bilanz_bilan!D13</f>
        <v>0</v>
      </c>
      <c r="Q47" s="88"/>
      <c r="R47" s="88"/>
      <c r="S47" s="250"/>
    </row>
    <row r="48" spans="1:20" s="254" customFormat="1" ht="15" customHeight="1">
      <c r="A48" s="375"/>
      <c r="B48" s="149"/>
      <c r="C48" s="127"/>
      <c r="D48" s="448" t="str">
        <f>Texttabelle!E105</f>
        <v>Solde temps de travail du mois actuel</v>
      </c>
      <c r="E48" s="413"/>
      <c r="F48" s="413"/>
      <c r="G48" s="413"/>
      <c r="H48" s="454"/>
      <c r="I48" s="454"/>
      <c r="J48" s="414"/>
      <c r="K48" s="414"/>
      <c r="L48" s="413">
        <f>L47-L46</f>
        <v>0</v>
      </c>
      <c r="M48" s="380"/>
      <c r="N48" s="240" t="str">
        <f>Texttabelle!E20</f>
        <v>Solde de vacances</v>
      </c>
      <c r="O48" s="126"/>
      <c r="P48" s="155"/>
      <c r="Q48" s="88"/>
      <c r="R48" s="88"/>
      <c r="S48" s="250"/>
    </row>
    <row r="49" spans="1:19" s="254" customFormat="1" ht="15" customHeight="1">
      <c r="A49" s="375"/>
      <c r="B49" s="149"/>
      <c r="C49" s="127"/>
      <c r="D49" s="152"/>
      <c r="E49" s="152"/>
      <c r="F49" s="152"/>
      <c r="G49" s="152"/>
      <c r="H49" s="455"/>
      <c r="I49" s="455"/>
      <c r="J49" s="153"/>
      <c r="K49" s="153"/>
      <c r="L49" s="152"/>
      <c r="M49" s="380"/>
      <c r="N49" s="153" t="str">
        <f>Texttabelle!E70</f>
        <v>fin de mois</v>
      </c>
      <c r="O49" s="126"/>
      <c r="P49" s="385">
        <f ca="1">IF(TODAY()&lt;B12,0,Oktober_octobre!P49-(Bilanz_bilan!N32))</f>
        <v>0</v>
      </c>
      <c r="Q49" s="88"/>
      <c r="R49" s="88"/>
      <c r="S49" s="250"/>
    </row>
    <row r="50" spans="1:19" s="254" customFormat="1" ht="15" customHeight="1">
      <c r="A50" s="375"/>
      <c r="B50" s="150"/>
      <c r="C50" s="126"/>
      <c r="D50" s="453"/>
      <c r="E50" s="160"/>
      <c r="F50" s="160"/>
      <c r="G50" s="160"/>
      <c r="H50" s="455"/>
      <c r="I50" s="455"/>
      <c r="J50" s="160"/>
      <c r="K50" s="160"/>
      <c r="L50" s="152"/>
      <c r="M50" s="152">
        <f>SUMIF(N12:N42,10,O12:O42)</f>
        <v>0</v>
      </c>
      <c r="N50" s="154"/>
      <c r="O50" s="126"/>
      <c r="P50" s="155"/>
      <c r="Q50" s="87" t="str">
        <f>IF(T_01!O43="","",1)</f>
        <v/>
      </c>
      <c r="R50" s="87"/>
      <c r="S50" s="250"/>
    </row>
    <row r="51" spans="1:19" s="254" customFormat="1" ht="15" customHeight="1">
      <c r="A51" s="375"/>
      <c r="B51" s="150"/>
      <c r="C51" s="126"/>
      <c r="D51" s="453"/>
      <c r="E51" s="160"/>
      <c r="F51" s="160"/>
      <c r="G51" s="160"/>
      <c r="H51" s="440"/>
      <c r="I51" s="440"/>
      <c r="J51" s="160"/>
      <c r="K51" s="160"/>
      <c r="L51" s="152"/>
      <c r="M51" s="152"/>
      <c r="N51" s="154"/>
      <c r="O51" s="126"/>
      <c r="P51" s="155"/>
      <c r="Q51" s="87"/>
      <c r="R51" s="87"/>
      <c r="S51" s="250"/>
    </row>
    <row r="52" spans="1:19" s="254" customFormat="1" ht="7.5" customHeight="1">
      <c r="A52" s="375"/>
      <c r="B52" s="150"/>
      <c r="C52" s="126"/>
      <c r="D52" s="159"/>
      <c r="E52" s="160"/>
      <c r="F52" s="160"/>
      <c r="G52" s="160"/>
      <c r="H52" s="160"/>
      <c r="I52" s="160"/>
      <c r="J52" s="160"/>
      <c r="K52" s="160"/>
      <c r="L52" s="273"/>
      <c r="M52" s="161"/>
      <c r="N52" s="154"/>
      <c r="O52" s="160"/>
      <c r="P52" s="155"/>
      <c r="Q52" s="87"/>
      <c r="R52" s="87"/>
      <c r="S52" s="250"/>
    </row>
    <row r="53" spans="1:19" s="254" customFormat="1" ht="19.5" customHeight="1">
      <c r="A53" s="375"/>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c r="Q53" s="87"/>
      <c r="R53" s="87"/>
      <c r="S53" s="250"/>
    </row>
    <row r="54" spans="1:19" s="254" customFormat="1" ht="7.5" customHeight="1" thickBot="1">
      <c r="A54" s="378"/>
      <c r="B54" s="135"/>
      <c r="C54" s="136"/>
      <c r="D54" s="137"/>
      <c r="E54" s="137"/>
      <c r="F54" s="137"/>
      <c r="G54" s="137"/>
      <c r="H54" s="137"/>
      <c r="I54" s="137"/>
      <c r="J54" s="137"/>
      <c r="K54" s="137"/>
      <c r="L54" s="137"/>
      <c r="M54" s="137"/>
      <c r="N54" s="138"/>
      <c r="O54" s="137"/>
      <c r="P54" s="139"/>
      <c r="Q54" s="87"/>
      <c r="R54" s="87"/>
      <c r="S54" s="250"/>
    </row>
    <row r="55" spans="1:19" s="254" customFormat="1" ht="7.5" customHeight="1">
      <c r="A55" s="77"/>
      <c r="B55" s="111"/>
      <c r="C55" s="112"/>
      <c r="D55" s="113"/>
      <c r="E55" s="113"/>
      <c r="F55" s="113"/>
      <c r="G55" s="113"/>
      <c r="H55" s="113"/>
      <c r="I55" s="113"/>
      <c r="J55" s="113"/>
      <c r="K55" s="113"/>
      <c r="L55" s="113"/>
      <c r="M55" s="113"/>
      <c r="N55" s="114"/>
      <c r="O55" s="113"/>
      <c r="P55" s="115"/>
      <c r="Q55" s="87"/>
      <c r="R55" s="87"/>
      <c r="S55" s="250"/>
    </row>
    <row r="56" spans="1:19" s="254" customFormat="1" ht="15" customHeight="1">
      <c r="A56" s="77"/>
      <c r="B56" s="119" t="s">
        <v>6</v>
      </c>
      <c r="C56" s="112"/>
      <c r="D56" s="113"/>
      <c r="E56" s="113"/>
      <c r="F56" s="113"/>
      <c r="G56" s="113"/>
      <c r="H56" s="113"/>
      <c r="I56" s="113"/>
      <c r="J56" s="116" t="str">
        <f>Texttabelle!E75</f>
        <v>Enregistrement du temps de travail</v>
      </c>
      <c r="K56" s="113"/>
      <c r="L56" s="113"/>
      <c r="M56" s="113"/>
      <c r="N56" s="112"/>
      <c r="O56" s="113"/>
      <c r="P56" s="115"/>
      <c r="Q56" s="87"/>
      <c r="R56" s="87"/>
      <c r="S56" s="250"/>
    </row>
    <row r="57" spans="1:19" s="254" customFormat="1" ht="7.5" customHeight="1">
      <c r="A57" s="77"/>
      <c r="B57" s="111"/>
      <c r="C57" s="112"/>
      <c r="D57" s="113"/>
      <c r="E57" s="113"/>
      <c r="F57" s="113"/>
      <c r="G57" s="113"/>
      <c r="H57" s="113"/>
      <c r="I57" s="113"/>
      <c r="J57" s="114"/>
      <c r="K57" s="113"/>
      <c r="L57" s="113"/>
      <c r="M57" s="113"/>
      <c r="N57" s="112"/>
      <c r="O57" s="113"/>
      <c r="P57" s="115"/>
      <c r="Q57" s="87"/>
      <c r="R57" s="87"/>
      <c r="S57" s="250"/>
    </row>
    <row r="58" spans="1:19" s="254" customFormat="1" ht="15" customHeight="1">
      <c r="A58" s="77"/>
      <c r="B58" s="120" t="str">
        <f>"1 "&amp;Texttabelle!E35</f>
        <v>1 vacances</v>
      </c>
      <c r="C58" s="112"/>
      <c r="D58" s="294"/>
      <c r="E58" s="113"/>
      <c r="F58" s="113"/>
      <c r="G58" s="113"/>
      <c r="H58" s="113"/>
      <c r="I58" s="113"/>
      <c r="J58" s="114" t="str">
        <f>Texttabelle!E76</f>
        <v>Entrée valeur positive: 1:00</v>
      </c>
      <c r="K58" s="113"/>
      <c r="L58" s="113"/>
      <c r="M58" s="113"/>
      <c r="N58" s="112"/>
      <c r="O58" s="113"/>
      <c r="P58" s="115"/>
      <c r="Q58" s="87"/>
      <c r="R58" s="87"/>
      <c r="S58" s="250"/>
    </row>
    <row r="59" spans="1:19" s="254" customFormat="1" ht="15" customHeight="1">
      <c r="A59" s="77"/>
      <c r="B59" s="120" t="str">
        <f>"2 "&amp;Texttabelle!E36</f>
        <v>2 maladie</v>
      </c>
      <c r="C59" s="112"/>
      <c r="D59" s="294"/>
      <c r="E59" s="113"/>
      <c r="F59" s="113"/>
      <c r="G59" s="113"/>
      <c r="H59" s="113"/>
      <c r="I59" s="113"/>
      <c r="J59" s="114" t="str">
        <f>Texttabelle!E77</f>
        <v>Entrée valeur négative: -"1:00"</v>
      </c>
      <c r="K59" s="113"/>
      <c r="L59" s="113"/>
      <c r="M59" s="113"/>
      <c r="N59" s="112"/>
      <c r="O59" s="113"/>
      <c r="P59" s="115"/>
      <c r="Q59" s="87"/>
      <c r="R59" s="87"/>
      <c r="S59" s="250"/>
    </row>
    <row r="60" spans="1:19" s="254" customFormat="1" ht="15" customHeight="1">
      <c r="A60" s="77"/>
      <c r="B60" s="120" t="str">
        <f>"3 "&amp;Texttabelle!E37</f>
        <v>3 accident</v>
      </c>
      <c r="C60" s="112"/>
      <c r="D60" s="294"/>
      <c r="E60" s="113"/>
      <c r="F60" s="113"/>
      <c r="G60" s="113"/>
      <c r="H60" s="113"/>
      <c r="I60" s="113"/>
      <c r="J60" s="114"/>
      <c r="K60" s="113"/>
      <c r="L60" s="113"/>
      <c r="M60" s="113"/>
      <c r="N60" s="112"/>
      <c r="O60" s="113"/>
      <c r="P60" s="115"/>
      <c r="Q60" s="87"/>
      <c r="R60" s="87"/>
      <c r="S60" s="250"/>
    </row>
    <row r="61" spans="1:19" s="254" customFormat="1" ht="15" customHeight="1">
      <c r="A61" s="77"/>
      <c r="B61" s="120" t="str">
        <f>"4 "&amp;Texttabelle!E38</f>
        <v>4 militaire / s. civil / maternité</v>
      </c>
      <c r="C61" s="112"/>
      <c r="D61" s="294"/>
      <c r="E61" s="113"/>
      <c r="F61" s="115" t="str">
        <f>"9 "&amp;Texttabelle!E74</f>
        <v>9 correction</v>
      </c>
      <c r="G61" s="124"/>
      <c r="H61" s="294"/>
      <c r="I61" s="124"/>
      <c r="J61" s="116" t="str">
        <f>Texttabelle!E78</f>
        <v>vacances:</v>
      </c>
      <c r="K61" s="113"/>
      <c r="L61" s="113"/>
      <c r="M61" s="113"/>
      <c r="N61" s="112"/>
      <c r="O61" s="113"/>
      <c r="P61" s="115"/>
      <c r="Q61" s="87"/>
      <c r="R61" s="87"/>
      <c r="S61" s="250"/>
    </row>
    <row r="62" spans="1:19" s="254" customFormat="1" ht="15" customHeight="1">
      <c r="A62" s="77"/>
      <c r="B62" s="120" t="str">
        <f>"5 "&amp;Texttabelle!E39</f>
        <v>5 absence payée</v>
      </c>
      <c r="C62" s="112"/>
      <c r="D62" s="294"/>
      <c r="E62" s="113"/>
      <c r="F62" s="563" t="str">
        <f>"10 "&amp;Texttabelle!E85</f>
        <v xml:space="preserve">10 Trav. suppl. pris </v>
      </c>
      <c r="G62" s="113"/>
      <c r="H62" s="294"/>
      <c r="I62" s="113"/>
      <c r="J62" s="114" t="str">
        <f>Texttabelle!E79</f>
        <v>selon taux d'activité (100% = 8:00 h / 80% = 6:24 h)</v>
      </c>
      <c r="K62" s="113"/>
      <c r="L62" s="113"/>
      <c r="M62" s="113"/>
      <c r="N62" s="112"/>
      <c r="O62" s="113"/>
      <c r="P62" s="115"/>
      <c r="Q62" s="87"/>
      <c r="R62" s="87"/>
      <c r="S62" s="250"/>
    </row>
    <row r="63" spans="1:19" s="254" customFormat="1" ht="13.5" customHeight="1" thickBot="1">
      <c r="A63" s="77"/>
      <c r="B63" s="117"/>
      <c r="C63" s="118"/>
      <c r="D63" s="121"/>
      <c r="E63" s="121"/>
      <c r="F63" s="121"/>
      <c r="G63" s="121"/>
      <c r="H63" s="121"/>
      <c r="I63" s="121"/>
      <c r="J63" s="121"/>
      <c r="K63" s="121"/>
      <c r="L63" s="121"/>
      <c r="M63" s="121"/>
      <c r="N63" s="122"/>
      <c r="O63" s="121"/>
      <c r="P63" s="123"/>
      <c r="Q63" s="87"/>
      <c r="R63" s="87"/>
      <c r="S63" s="250"/>
    </row>
    <row r="64" spans="1:19" s="254" customFormat="1" ht="15" customHeight="1">
      <c r="A64" s="77"/>
      <c r="B64" s="77"/>
      <c r="C64" s="77"/>
      <c r="D64" s="78"/>
      <c r="E64" s="78"/>
      <c r="F64" s="78"/>
      <c r="G64" s="78"/>
      <c r="H64" s="78"/>
      <c r="I64" s="78"/>
      <c r="J64" s="78"/>
      <c r="K64" s="78"/>
      <c r="L64" s="78"/>
      <c r="M64" s="78"/>
      <c r="N64" s="79"/>
      <c r="O64" s="78"/>
      <c r="P64" s="80"/>
      <c r="Q64" s="87"/>
      <c r="R64" s="87"/>
      <c r="S64" s="250"/>
    </row>
    <row r="65" spans="1:19" s="254" customFormat="1" ht="186" customHeight="1">
      <c r="A65" s="77"/>
      <c r="B65" s="575">
        <f>Texttabelle!E80</f>
        <v>0</v>
      </c>
      <c r="C65" s="576"/>
      <c r="D65" s="576"/>
      <c r="E65" s="576"/>
      <c r="F65" s="576"/>
      <c r="G65" s="576"/>
      <c r="H65" s="576"/>
      <c r="I65" s="576"/>
      <c r="J65" s="576"/>
      <c r="K65" s="576"/>
      <c r="L65" s="576"/>
      <c r="M65" s="576"/>
      <c r="N65" s="576"/>
      <c r="O65" s="576"/>
      <c r="P65" s="576"/>
      <c r="Q65" s="87"/>
      <c r="R65" s="87"/>
      <c r="S65" s="250"/>
    </row>
    <row r="66" spans="1:19" ht="15" customHeight="1">
      <c r="A66" s="82"/>
      <c r="B66" s="82"/>
      <c r="C66" s="82"/>
      <c r="D66" s="82"/>
      <c r="E66" s="82"/>
      <c r="F66" s="82"/>
      <c r="G66" s="82"/>
      <c r="H66" s="82"/>
      <c r="I66" s="82"/>
      <c r="J66" s="82"/>
      <c r="K66" s="82"/>
      <c r="L66" s="82"/>
      <c r="M66" s="82"/>
      <c r="N66" s="82"/>
      <c r="O66" s="82"/>
      <c r="P66" s="82"/>
      <c r="Q66" s="88"/>
    </row>
    <row r="67" spans="1:19" s="254" customFormat="1" ht="171.75" customHeight="1">
      <c r="A67" s="77"/>
      <c r="B67" s="575">
        <f>Texttabelle!E81</f>
        <v>0</v>
      </c>
      <c r="C67" s="576"/>
      <c r="D67" s="576"/>
      <c r="E67" s="576"/>
      <c r="F67" s="576"/>
      <c r="G67" s="576"/>
      <c r="H67" s="576"/>
      <c r="I67" s="576"/>
      <c r="J67" s="576"/>
      <c r="K67" s="576"/>
      <c r="L67" s="576"/>
      <c r="M67" s="576"/>
      <c r="N67" s="576"/>
      <c r="O67" s="576"/>
      <c r="P67" s="576"/>
      <c r="Q67" s="87"/>
      <c r="R67" s="87"/>
      <c r="S67" s="250"/>
    </row>
    <row r="345" ht="17.25" customHeight="1"/>
  </sheetData>
  <mergeCells count="3">
    <mergeCell ref="F3:K3"/>
    <mergeCell ref="B65:P65"/>
    <mergeCell ref="B67:P67"/>
  </mergeCells>
  <phoneticPr fontId="0" type="noConversion"/>
  <conditionalFormatting sqref="E39:G40">
    <cfRule type="expression" dxfId="33" priority="14" stopIfTrue="1">
      <formula>#REF!="*"</formula>
    </cfRule>
  </conditionalFormatting>
  <conditionalFormatting sqref="D39:D40">
    <cfRule type="cellIs" dxfId="32" priority="15" stopIfTrue="1" operator="between">
      <formula>0.000694444444444444</formula>
      <formula>0.290972222222222</formula>
    </cfRule>
  </conditionalFormatting>
  <conditionalFormatting sqref="E24:G28">
    <cfRule type="expression" dxfId="31" priority="10" stopIfTrue="1">
      <formula>#REF!="*"</formula>
    </cfRule>
  </conditionalFormatting>
  <conditionalFormatting sqref="D24:D28">
    <cfRule type="cellIs" dxfId="30" priority="11" stopIfTrue="1" operator="between">
      <formula>0.000694444444444444</formula>
      <formula>0.290972222222222</formula>
    </cfRule>
  </conditionalFormatting>
  <conditionalFormatting sqref="E38:G38">
    <cfRule type="expression" dxfId="29" priority="21" stopIfTrue="1">
      <formula>#REF!="*"</formula>
    </cfRule>
  </conditionalFormatting>
  <conditionalFormatting sqref="D38">
    <cfRule type="cellIs" dxfId="28" priority="22" stopIfTrue="1" operator="between">
      <formula>0.000694444444444444</formula>
      <formula>0.290972222222222</formula>
    </cfRule>
  </conditionalFormatting>
  <conditionalFormatting sqref="E31:G35">
    <cfRule type="expression" dxfId="27" priority="12" stopIfTrue="1">
      <formula>#REF!="*"</formula>
    </cfRule>
  </conditionalFormatting>
  <conditionalFormatting sqref="D31:D35">
    <cfRule type="cellIs" dxfId="26" priority="13" stopIfTrue="1" operator="between">
      <formula>0.000694444444444444</formula>
      <formula>0.290972222222222</formula>
    </cfRule>
  </conditionalFormatting>
  <conditionalFormatting sqref="E17:G21">
    <cfRule type="expression" dxfId="25" priority="8" stopIfTrue="1">
      <formula>#REF!="*"</formula>
    </cfRule>
  </conditionalFormatting>
  <conditionalFormatting sqref="D17:D21">
    <cfRule type="cellIs" dxfId="24" priority="9" stopIfTrue="1" operator="between">
      <formula>0.000694444444444444</formula>
      <formula>0.290972222222222</formula>
    </cfRule>
  </conditionalFormatting>
  <conditionalFormatting sqref="E13:G14">
    <cfRule type="expression" dxfId="23" priority="6" stopIfTrue="1">
      <formula>#REF!="*"</formula>
    </cfRule>
  </conditionalFormatting>
  <conditionalFormatting sqref="D13:D14">
    <cfRule type="cellIs" dxfId="22" priority="7" stopIfTrue="1" operator="between">
      <formula>0.000694444444444444</formula>
      <formula>0.290972222222222</formula>
    </cfRule>
  </conditionalFormatting>
  <conditionalFormatting sqref="E41">
    <cfRule type="expression" dxfId="21" priority="4" stopIfTrue="1">
      <formula>#REF!="*"</formula>
    </cfRule>
  </conditionalFormatting>
  <conditionalFormatting sqref="D41">
    <cfRule type="cellIs" dxfId="20" priority="5" stopIfTrue="1" operator="between">
      <formula>0.000694444444444444</formula>
      <formula>0.290972222222222</formula>
    </cfRule>
  </conditionalFormatting>
  <conditionalFormatting sqref="F41:G41">
    <cfRule type="expression" dxfId="19" priority="3" stopIfTrue="1">
      <formula>#REF!="*"</formula>
    </cfRule>
  </conditionalFormatting>
  <conditionalFormatting sqref="E12:G12">
    <cfRule type="expression" dxfId="18" priority="1" stopIfTrue="1">
      <formula>#REF!="*"</formula>
    </cfRule>
  </conditionalFormatting>
  <conditionalFormatting sqref="D12">
    <cfRule type="cellIs" dxfId="17" priority="2" stopIfTrue="1" operator="between">
      <formula>0.000694444444444444</formula>
      <formula>0.290972222222222</formula>
    </cfRule>
  </conditionalFormatting>
  <dataValidations count="3">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 allowBlank="1" showErrorMessage="1" promptTitle="Überzeit" prompt="Total der im Berichstmonat geleisteten Überzeit_x000a_(wöchentliche Arbeitszeit über den Maximalstunden)" sqref="L49"/>
  </dataValidations>
  <printOptions horizontalCentered="1" gridLines="1"/>
  <pageMargins left="0.39370078740157483" right="0.39370078740157483" top="0.39370078740157483" bottom="0.39370078740157483" header="0.51181102362204722" footer="0.11811023622047245"/>
  <pageSetup paperSize="9" scale="74"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T67"/>
  <sheetViews>
    <sheetView showZeros="0" zoomScale="80" zoomScaleNormal="80" workbookViewId="0">
      <selection activeCell="W24" sqref="W24"/>
    </sheetView>
  </sheetViews>
  <sheetFormatPr baseColWidth="10" defaultRowHeight="15" customHeight="1"/>
  <cols>
    <col min="1" max="1" width="1.28515625" style="254" customWidth="1"/>
    <col min="2" max="2" width="12.42578125" style="254" customWidth="1"/>
    <col min="3" max="3" width="4.85546875" style="254" customWidth="1"/>
    <col min="4" max="11" width="7" style="259" customWidth="1"/>
    <col min="12" max="12" width="7.5703125" style="259" customWidth="1"/>
    <col min="13" max="13" width="7.85546875" style="259" customWidth="1"/>
    <col min="14" max="14" width="3.7109375" style="259" customWidth="1"/>
    <col min="15" max="15" width="9.7109375" style="259" customWidth="1"/>
    <col min="16" max="16" width="22" style="262" customWidth="1"/>
    <col min="17" max="17" width="2.140625" style="412" hidden="1" customWidth="1"/>
    <col min="18" max="18" width="2.140625" style="87" hidden="1" customWidth="1"/>
    <col min="19" max="19" width="17.140625" style="250" customWidth="1"/>
    <col min="20" max="16384" width="11.42578125" style="254"/>
  </cols>
  <sheetData>
    <row r="1" spans="1:20" ht="6" customHeight="1" thickBot="1">
      <c r="A1" s="77"/>
      <c r="B1" s="77"/>
      <c r="C1" s="77"/>
      <c r="D1" s="78"/>
      <c r="E1" s="78"/>
      <c r="F1" s="78"/>
      <c r="G1" s="78"/>
      <c r="H1" s="78"/>
      <c r="I1" s="78"/>
      <c r="J1" s="78"/>
      <c r="K1" s="78"/>
      <c r="L1" s="78"/>
      <c r="M1" s="78"/>
      <c r="N1" s="79"/>
      <c r="O1" s="78"/>
      <c r="P1" s="80"/>
      <c r="Q1" s="87"/>
    </row>
    <row r="2" spans="1:20" ht="7.5" customHeight="1">
      <c r="A2" s="77"/>
      <c r="B2" s="164"/>
      <c r="C2" s="165"/>
      <c r="D2" s="166"/>
      <c r="E2" s="166"/>
      <c r="F2" s="166"/>
      <c r="G2" s="166"/>
      <c r="H2" s="166"/>
      <c r="I2" s="166"/>
      <c r="J2" s="166"/>
      <c r="K2" s="166"/>
      <c r="L2" s="166"/>
      <c r="M2" s="166"/>
      <c r="N2" s="167"/>
      <c r="O2" s="166"/>
      <c r="P2" s="168"/>
      <c r="Q2" s="87"/>
    </row>
    <row r="3" spans="1:20" s="255" customFormat="1" ht="15" customHeight="1">
      <c r="A3" s="83"/>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Bilanz_bilan!O19</f>
        <v>déc.</v>
      </c>
      <c r="Q3" s="94"/>
      <c r="R3" s="94"/>
      <c r="S3" s="251"/>
    </row>
    <row r="4" spans="1:20" ht="7.5" customHeight="1">
      <c r="A4" s="77"/>
      <c r="B4" s="169"/>
      <c r="C4" s="143"/>
      <c r="D4" s="145"/>
      <c r="E4" s="145"/>
      <c r="F4" s="141"/>
      <c r="G4" s="141"/>
      <c r="H4" s="141"/>
      <c r="I4" s="141"/>
      <c r="J4" s="141"/>
      <c r="K4" s="141"/>
      <c r="L4" s="145"/>
      <c r="M4" s="145"/>
      <c r="N4" s="146"/>
      <c r="O4" s="141"/>
      <c r="P4" s="142"/>
      <c r="Q4" s="87"/>
    </row>
    <row r="5" spans="1:20" s="256" customFormat="1" ht="15" customHeight="1">
      <c r="A5" s="84"/>
      <c r="B5" s="169" t="str">
        <f>Texttabelle!$E$45</f>
        <v>Taux d'activité en% :</v>
      </c>
      <c r="C5" s="143"/>
      <c r="D5" s="144"/>
      <c r="E5" s="143"/>
      <c r="F5" s="217"/>
      <c r="G5" s="140"/>
      <c r="H5" s="140"/>
      <c r="I5" s="140"/>
      <c r="J5" s="141"/>
      <c r="K5" s="141"/>
      <c r="L5" s="145"/>
      <c r="M5" s="172" t="str">
        <f>Texttabelle!$E$49</f>
        <v>Tot. heures</v>
      </c>
      <c r="N5" s="146"/>
      <c r="O5" s="178">
        <f>SUM(Bilanz_bilan!$O$21/100*F5)</f>
        <v>0</v>
      </c>
      <c r="P5" s="142"/>
      <c r="Q5" s="94"/>
      <c r="R5" s="94"/>
      <c r="S5" s="252"/>
    </row>
    <row r="6" spans="1:20" s="256" customFormat="1" ht="7.5" customHeight="1">
      <c r="A6" s="84"/>
      <c r="B6" s="169"/>
      <c r="C6" s="143"/>
      <c r="D6" s="144"/>
      <c r="E6" s="143"/>
      <c r="F6" s="140"/>
      <c r="G6" s="140"/>
      <c r="H6" s="140"/>
      <c r="I6" s="140"/>
      <c r="J6" s="141"/>
      <c r="K6" s="141"/>
      <c r="L6" s="145"/>
      <c r="M6" s="172"/>
      <c r="N6" s="146"/>
      <c r="O6" s="178"/>
      <c r="P6" s="142"/>
      <c r="Q6" s="94"/>
      <c r="R6" s="94"/>
      <c r="S6" s="252"/>
    </row>
    <row r="7" spans="1:20" s="256" customFormat="1" ht="15" customHeight="1">
      <c r="A7" s="84"/>
      <c r="B7" s="169" t="str">
        <f>Texttabelle!$E$31</f>
        <v>Catégorie personnel :</v>
      </c>
      <c r="C7" s="143"/>
      <c r="D7" s="144"/>
      <c r="E7" s="143"/>
      <c r="F7" s="267">
        <f>Bilanz_bilan!$D$5</f>
        <v>0</v>
      </c>
      <c r="G7" s="140"/>
      <c r="H7" s="140"/>
      <c r="I7" s="140"/>
      <c r="J7" s="141"/>
      <c r="K7" s="141"/>
      <c r="L7" s="145"/>
      <c r="M7" s="172"/>
      <c r="N7" s="146"/>
      <c r="O7" s="178"/>
      <c r="P7" s="142"/>
      <c r="Q7" s="94"/>
      <c r="R7" s="94"/>
      <c r="S7" s="252"/>
    </row>
    <row r="8" spans="1:20" ht="8.25" customHeight="1">
      <c r="A8" s="77"/>
      <c r="B8" s="173"/>
      <c r="C8" s="174"/>
      <c r="D8" s="163"/>
      <c r="E8" s="163"/>
      <c r="F8" s="163"/>
      <c r="G8" s="163"/>
      <c r="H8" s="163"/>
      <c r="I8" s="163"/>
      <c r="J8" s="163"/>
      <c r="K8" s="163"/>
      <c r="L8" s="163"/>
      <c r="M8" s="163"/>
      <c r="N8" s="175"/>
      <c r="O8" s="163"/>
      <c r="P8" s="176"/>
      <c r="Q8" s="87"/>
    </row>
    <row r="9" spans="1:20" ht="7.5" customHeight="1">
      <c r="A9" s="77"/>
      <c r="B9" s="125"/>
      <c r="C9" s="126"/>
      <c r="D9" s="133" t="s">
        <v>0</v>
      </c>
      <c r="E9" s="133" t="s">
        <v>0</v>
      </c>
      <c r="F9" s="133"/>
      <c r="G9" s="133"/>
      <c r="H9" s="133"/>
      <c r="I9" s="133"/>
      <c r="J9" s="127" t="s">
        <v>0</v>
      </c>
      <c r="K9" s="127"/>
      <c r="L9" s="127"/>
      <c r="M9" s="127"/>
      <c r="N9" s="128"/>
      <c r="O9" s="127"/>
      <c r="P9" s="129"/>
      <c r="Q9" s="87"/>
    </row>
    <row r="10" spans="1:20" s="256" customFormat="1" ht="1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95"/>
      <c r="R10" s="95"/>
      <c r="S10" s="464"/>
    </row>
    <row r="11" spans="1:20" ht="7.5" customHeight="1">
      <c r="A11" s="77"/>
      <c r="B11" s="125"/>
      <c r="C11" s="126"/>
      <c r="D11" s="127"/>
      <c r="E11" s="127"/>
      <c r="F11" s="127"/>
      <c r="G11" s="127"/>
      <c r="H11" s="127"/>
      <c r="I11" s="127"/>
      <c r="J11" s="127"/>
      <c r="K11" s="127"/>
      <c r="L11" s="127"/>
      <c r="M11" s="127"/>
      <c r="N11" s="128" t="s">
        <v>0</v>
      </c>
      <c r="O11" s="127"/>
      <c r="P11" s="129"/>
      <c r="Q11" s="87"/>
    </row>
    <row r="12" spans="1:20" ht="15.75" customHeight="1">
      <c r="A12" s="77"/>
      <c r="B12" s="147">
        <f>T_01!GQ9</f>
        <v>42338</v>
      </c>
      <c r="C12" s="148" t="str">
        <f>T_01!GR9</f>
        <v>Di</v>
      </c>
      <c r="D12" s="353"/>
      <c r="E12" s="354"/>
      <c r="F12" s="353"/>
      <c r="G12" s="354"/>
      <c r="H12" s="372"/>
      <c r="I12" s="364"/>
      <c r="J12" s="356"/>
      <c r="K12" s="364"/>
      <c r="L12" s="356">
        <f>SUM(T_01!GN9)</f>
        <v>0</v>
      </c>
      <c r="M12" s="364">
        <f>IF(T_01!GN9=0,0,SUM(T_01!$GN$9))</f>
        <v>0</v>
      </c>
      <c r="N12" s="357"/>
      <c r="O12" s="355"/>
      <c r="P12" s="358" t="str">
        <f>IF(T_01!GT9="",TRANSPOSE(T_01!GP9),T_01!GT9)</f>
        <v xml:space="preserve"> </v>
      </c>
      <c r="Q12" s="88" t="str">
        <f>IF(T_01!GT9="","",1)</f>
        <v/>
      </c>
      <c r="R12" s="87">
        <f>IF(B12="","",VLOOKUP(B12,T_01!$GQ$9:$GT$39,3,FALSE))</f>
        <v>0</v>
      </c>
      <c r="S12" s="554">
        <f>SUM(L12:L12)</f>
        <v>0</v>
      </c>
    </row>
    <row r="13" spans="1:20" ht="15.75" customHeight="1">
      <c r="A13" s="77"/>
      <c r="B13" s="147">
        <f>T_01!GQ10</f>
        <v>42339</v>
      </c>
      <c r="C13" s="148" t="str">
        <f>T_01!GR10</f>
        <v>Lu</v>
      </c>
      <c r="D13" s="421"/>
      <c r="E13" s="422"/>
      <c r="F13" s="421"/>
      <c r="G13" s="422"/>
      <c r="H13" s="421"/>
      <c r="I13" s="422"/>
      <c r="J13" s="421"/>
      <c r="K13" s="422"/>
      <c r="L13" s="368">
        <f>SUM(T_01!GN10)</f>
        <v>0</v>
      </c>
      <c r="M13" s="369">
        <f>IF(T_01!GN10=0,0,SUM(T_01!$GN$9+T_01!GN10))</f>
        <v>0</v>
      </c>
      <c r="N13" s="277"/>
      <c r="O13" s="9"/>
      <c r="P13" s="279" t="str">
        <f>IF(T_01!GT10="",TRANSPOSE(T_01!GP10),T_01!GT10)</f>
        <v xml:space="preserve"> </v>
      </c>
      <c r="Q13" s="88" t="str">
        <f>IF(T_01!GT10="","",1)</f>
        <v/>
      </c>
      <c r="R13" s="87">
        <f>IF(B13="","",VLOOKUP(B13,T_01!$GQ$9:$GT$39,3,FALSE))</f>
        <v>0</v>
      </c>
      <c r="S13" s="399"/>
      <c r="T13" s="439"/>
    </row>
    <row r="14" spans="1:20" ht="15.75" customHeight="1">
      <c r="A14" s="77"/>
      <c r="B14" s="147">
        <f>T_01!GQ11</f>
        <v>42340</v>
      </c>
      <c r="C14" s="148" t="str">
        <f>T_01!GR11</f>
        <v>Ma</v>
      </c>
      <c r="D14" s="421"/>
      <c r="E14" s="422"/>
      <c r="F14" s="421"/>
      <c r="G14" s="422"/>
      <c r="H14" s="421"/>
      <c r="I14" s="422"/>
      <c r="J14" s="421"/>
      <c r="K14" s="422"/>
      <c r="L14" s="368">
        <f>SUM(T_01!GN11)</f>
        <v>0</v>
      </c>
      <c r="M14" s="369">
        <f>IF(T_01!GN11=0,0,SUM(T_01!$GN$9+T_01!GN10+T_01!GN11))</f>
        <v>0</v>
      </c>
      <c r="N14" s="277"/>
      <c r="O14" s="9"/>
      <c r="P14" s="279" t="str">
        <f>IF(T_01!GT11="",TRANSPOSE(T_01!GP11),T_01!GT11)</f>
        <v xml:space="preserve"> </v>
      </c>
      <c r="Q14" s="88" t="str">
        <f>IF(T_01!GT11="","",1)</f>
        <v/>
      </c>
      <c r="R14" s="87">
        <f>IF(B14="","",VLOOKUP(B14,T_01!$GQ$9:$GT$39,3,FALSE))</f>
        <v>0</v>
      </c>
      <c r="S14" s="400"/>
    </row>
    <row r="15" spans="1:20" ht="15.75" customHeight="1">
      <c r="A15" s="77"/>
      <c r="B15" s="147">
        <f>T_01!GQ12</f>
        <v>42341</v>
      </c>
      <c r="C15" s="148" t="str">
        <f>T_01!GR12</f>
        <v>Me</v>
      </c>
      <c r="D15" s="421"/>
      <c r="E15" s="422"/>
      <c r="F15" s="421"/>
      <c r="G15" s="422"/>
      <c r="H15" s="335"/>
      <c r="I15" s="337"/>
      <c r="J15" s="336"/>
      <c r="K15" s="337"/>
      <c r="L15" s="368">
        <f>SUM(T_01!GN12)</f>
        <v>0</v>
      </c>
      <c r="M15" s="369">
        <f>IF(T_01!GN12=0,0,SUM(T_01!$GN$9+T_01!GN10+T_01!GN11+T_01!GN12))</f>
        <v>0</v>
      </c>
      <c r="N15" s="277"/>
      <c r="O15" s="9"/>
      <c r="P15" s="279" t="str">
        <f>IF(T_01!GT12="",TRANSPOSE(T_01!GP12),T_01!GT12)</f>
        <v xml:space="preserve"> </v>
      </c>
      <c r="Q15" s="88" t="str">
        <f>IF(T_01!GT12="","",1)</f>
        <v/>
      </c>
      <c r="R15" s="87">
        <f>IF(B15="","",VLOOKUP(B15,T_01!$GQ$9:$GT$39,3,FALSE))</f>
        <v>0</v>
      </c>
      <c r="S15" s="465"/>
    </row>
    <row r="16" spans="1:20" ht="15.75" customHeight="1">
      <c r="A16" s="77"/>
      <c r="B16" s="147">
        <f>T_01!GQ13</f>
        <v>42342</v>
      </c>
      <c r="C16" s="148" t="str">
        <f>T_01!GR13</f>
        <v>Je</v>
      </c>
      <c r="D16" s="421"/>
      <c r="E16" s="422"/>
      <c r="F16" s="421"/>
      <c r="G16" s="422"/>
      <c r="H16" s="335"/>
      <c r="I16" s="337"/>
      <c r="J16" s="336"/>
      <c r="K16" s="337"/>
      <c r="L16" s="368">
        <f>SUM(T_01!GN13)</f>
        <v>0</v>
      </c>
      <c r="M16" s="369">
        <f>IF(T_01!GN13=0,0,SUM(T_01!$GN$9+T_01!GN10+T_01!GN11+T_01!GN12+T_01!GN13))</f>
        <v>0</v>
      </c>
      <c r="N16" s="277"/>
      <c r="O16" s="9"/>
      <c r="P16" s="279" t="str">
        <f>IF(T_01!GT13="",TRANSPOSE(T_01!GP13),T_01!GT13)</f>
        <v xml:space="preserve"> </v>
      </c>
      <c r="Q16" s="88" t="str">
        <f>IF(T_01!GT13="","",1)</f>
        <v/>
      </c>
      <c r="R16" s="87">
        <f>IF(B16="","",VLOOKUP(B16,T_01!$GQ$9:$GT$39,3,FALSE))</f>
        <v>0</v>
      </c>
      <c r="S16" s="465"/>
    </row>
    <row r="17" spans="1:20" ht="15.75" customHeight="1">
      <c r="A17" s="77"/>
      <c r="B17" s="147">
        <f>T_01!GQ14</f>
        <v>42343</v>
      </c>
      <c r="C17" s="148" t="str">
        <f>T_01!GR14</f>
        <v>Ve</v>
      </c>
      <c r="D17" s="421"/>
      <c r="E17" s="422"/>
      <c r="F17" s="421"/>
      <c r="G17" s="422"/>
      <c r="H17" s="335"/>
      <c r="I17" s="337"/>
      <c r="J17" s="336"/>
      <c r="K17" s="337"/>
      <c r="L17" s="368">
        <f>SUM(T_01!GN14)</f>
        <v>0</v>
      </c>
      <c r="M17" s="369">
        <f>IF(T_01!GN14=0,0,SUM(T_01!$GN$9+T_01!GN10+T_01!GN11+T_01!GN12+T_01!GN13+T_01!GN14))</f>
        <v>0</v>
      </c>
      <c r="N17" s="277"/>
      <c r="O17" s="9"/>
      <c r="P17" s="279" t="str">
        <f>IF(T_01!GT14="",TRANSPOSE(T_01!GP14),T_01!GT14)</f>
        <v xml:space="preserve"> </v>
      </c>
      <c r="Q17" s="88" t="str">
        <f>IF(T_01!GT14="","",1)</f>
        <v/>
      </c>
      <c r="R17" s="87">
        <f>IF(B17="","",VLOOKUP(B17,T_01!$GQ$9:$GT$39,3,FALSE))</f>
        <v>0</v>
      </c>
      <c r="S17" s="465"/>
    </row>
    <row r="18" spans="1:20" ht="15.75" customHeight="1">
      <c r="A18" s="77"/>
      <c r="B18" s="147">
        <f>T_01!GQ15</f>
        <v>42344</v>
      </c>
      <c r="C18" s="148" t="str">
        <f>T_01!GR15</f>
        <v>Sa</v>
      </c>
      <c r="D18" s="338"/>
      <c r="E18" s="339"/>
      <c r="F18" s="338"/>
      <c r="G18" s="339"/>
      <c r="H18" s="550"/>
      <c r="I18" s="342"/>
      <c r="J18" s="341"/>
      <c r="K18" s="342"/>
      <c r="L18" s="341">
        <f>SUM(T_01!GN15)</f>
        <v>0</v>
      </c>
      <c r="M18" s="342">
        <f>IF(T_01!GN15=0,0,SUM(T_01!$GN$9+T_01!GN10+T_01!GN11+T_01!GN12+T_01!GN13+T_01!GN14+T_01!GN15))</f>
        <v>0</v>
      </c>
      <c r="N18" s="348"/>
      <c r="O18" s="340"/>
      <c r="P18" s="115" t="str">
        <f>IF(T_01!GT15="",TRANSPOSE(T_01!GP15),T_01!GT15)</f>
        <v xml:space="preserve"> </v>
      </c>
      <c r="Q18" s="88" t="str">
        <f>IF(T_01!GT15="","",1)</f>
        <v/>
      </c>
      <c r="R18" s="87">
        <f>IF(B18="","",VLOOKUP(B18,T_01!$GQ$9:$GT$39,3,FALSE))</f>
        <v>0</v>
      </c>
      <c r="S18" s="465"/>
    </row>
    <row r="19" spans="1:20" ht="15.75" customHeight="1">
      <c r="A19" s="77"/>
      <c r="B19" s="147">
        <f>T_01!GQ16</f>
        <v>42345</v>
      </c>
      <c r="C19" s="148" t="str">
        <f>T_01!GR16</f>
        <v>Di</v>
      </c>
      <c r="D19" s="338"/>
      <c r="E19" s="339"/>
      <c r="F19" s="338"/>
      <c r="G19" s="339"/>
      <c r="H19" s="550"/>
      <c r="I19" s="342"/>
      <c r="J19" s="341"/>
      <c r="K19" s="342"/>
      <c r="L19" s="341">
        <f>SUM(T_01!GN16)</f>
        <v>0</v>
      </c>
      <c r="M19" s="342">
        <f>IF(T_01!GN16=0,0,SUM(T_01!$GN$9+T_01!GN10+T_01!GN11+T_01!GN12+T_01!GN13+T_01!GN14+T_01!GN15+T_01!GN16))</f>
        <v>0</v>
      </c>
      <c r="N19" s="348"/>
      <c r="O19" s="340"/>
      <c r="P19" s="115" t="str">
        <f>IF(T_01!GT16="",TRANSPOSE(T_01!GP16),T_01!GT16)</f>
        <v xml:space="preserve"> </v>
      </c>
      <c r="Q19" s="88" t="str">
        <f>IF(T_01!GT16="","",1)</f>
        <v/>
      </c>
      <c r="R19" s="87">
        <f>IF(B19="","",VLOOKUP(B19,T_01!$GQ$9:$GT$39,3,FALSE))</f>
        <v>0</v>
      </c>
      <c r="S19" s="554">
        <f>SUM(L13:L19)</f>
        <v>0</v>
      </c>
    </row>
    <row r="20" spans="1:20" ht="15.75" customHeight="1">
      <c r="A20" s="77"/>
      <c r="B20" s="147">
        <f>T_01!GQ17</f>
        <v>42346</v>
      </c>
      <c r="C20" s="148" t="str">
        <f>T_01!GR17</f>
        <v>Lu</v>
      </c>
      <c r="D20" s="421"/>
      <c r="E20" s="422"/>
      <c r="F20" s="421"/>
      <c r="G20" s="422"/>
      <c r="H20" s="421"/>
      <c r="I20" s="422"/>
      <c r="J20" s="421"/>
      <c r="K20" s="422"/>
      <c r="L20" s="368">
        <f>SUM(T_01!GN17)</f>
        <v>0</v>
      </c>
      <c r="M20" s="369">
        <f>IF(T_01!GN17=0,0,SUM(T_01!$GN$9+T_01!GN10+T_01!GN11+T_01!GN12+T_01!GN13+T_01!GN14+T_01!GN15+T_01!GN16+T_01!GN17))</f>
        <v>0</v>
      </c>
      <c r="N20" s="277"/>
      <c r="O20" s="9"/>
      <c r="P20" s="279" t="str">
        <f>IF(T_01!GT17="",TRANSPOSE(T_01!GP17),T_01!GT17)</f>
        <v xml:space="preserve"> </v>
      </c>
      <c r="Q20" s="88" t="str">
        <f>IF(T_01!GT17="","",1)</f>
        <v/>
      </c>
      <c r="R20" s="87">
        <f>IF(B20="","",VLOOKUP(B20,T_01!$GQ$9:$GT$39,3,FALSE))</f>
        <v>0</v>
      </c>
      <c r="S20" s="399"/>
      <c r="T20" s="439"/>
    </row>
    <row r="21" spans="1:20" ht="15.75" customHeight="1">
      <c r="A21" s="77"/>
      <c r="B21" s="147">
        <f>T_01!GQ18</f>
        <v>42347</v>
      </c>
      <c r="C21" s="148" t="str">
        <f>T_01!GR18</f>
        <v>Ma</v>
      </c>
      <c r="D21" s="421"/>
      <c r="E21" s="422"/>
      <c r="F21" s="421"/>
      <c r="G21" s="422"/>
      <c r="H21" s="421"/>
      <c r="I21" s="422"/>
      <c r="J21" s="421"/>
      <c r="K21" s="422"/>
      <c r="L21" s="368">
        <f>SUM(T_01!GN18)</f>
        <v>0</v>
      </c>
      <c r="M21" s="369">
        <f>IF(T_01!GN18=0,0,SUM(T_01!$GN$9+T_01!GN10+T_01!GN11+T_01!GN12+T_01!GN13+T_01!GN14+T_01!GN15+T_01!GN16+T_01!GN17+T_01!GN18))</f>
        <v>0</v>
      </c>
      <c r="N21" s="277"/>
      <c r="O21" s="9"/>
      <c r="P21" s="279" t="str">
        <f>IF(T_01!GT18="",TRANSPOSE(T_01!GP18),T_01!GT18)</f>
        <v xml:space="preserve"> </v>
      </c>
      <c r="Q21" s="88" t="str">
        <f>IF(T_01!GT18="","",1)</f>
        <v/>
      </c>
      <c r="R21" s="87">
        <f>IF(B21="","",VLOOKUP(B21,T_01!$GQ$9:$GT$39,3,FALSE))</f>
        <v>0</v>
      </c>
      <c r="S21" s="400"/>
    </row>
    <row r="22" spans="1:20" ht="15.75" customHeight="1">
      <c r="A22" s="77"/>
      <c r="B22" s="147">
        <f>T_01!GQ19</f>
        <v>42348</v>
      </c>
      <c r="C22" s="148" t="str">
        <f>T_01!GR19</f>
        <v>Me</v>
      </c>
      <c r="D22" s="421"/>
      <c r="E22" s="422"/>
      <c r="F22" s="421"/>
      <c r="G22" s="422"/>
      <c r="H22" s="335"/>
      <c r="I22" s="337"/>
      <c r="J22" s="336"/>
      <c r="K22" s="337"/>
      <c r="L22" s="368">
        <f>SUM(T_01!GN19)</f>
        <v>0</v>
      </c>
      <c r="M22" s="369">
        <f>IF(T_01!GN19=0,0,SUM(T_01!$GN$9+T_01!GN10+T_01!GN11+T_01!GN12+T_01!GN13+T_01!GN14+T_01!GN15+T_01!GN16+T_01!GN17+T_01!GN18+T_01!GN19))</f>
        <v>0</v>
      </c>
      <c r="N22" s="277"/>
      <c r="O22" s="9"/>
      <c r="P22" s="279" t="str">
        <f>IF(T_01!GT19="",TRANSPOSE(T_01!GP19),T_01!GT19)</f>
        <v xml:space="preserve"> </v>
      </c>
      <c r="Q22" s="88" t="str">
        <f>IF(T_01!GT19="","",1)</f>
        <v/>
      </c>
      <c r="R22" s="87">
        <f>IF(B22="","",VLOOKUP(B22,T_01!$GQ$9:$GT$39,3,FALSE))</f>
        <v>0</v>
      </c>
      <c r="S22" s="465"/>
    </row>
    <row r="23" spans="1:20" ht="15.75" customHeight="1">
      <c r="A23" s="77"/>
      <c r="B23" s="147">
        <f>T_01!GQ20</f>
        <v>42349</v>
      </c>
      <c r="C23" s="148" t="str">
        <f>T_01!GR20</f>
        <v>Je</v>
      </c>
      <c r="D23" s="421"/>
      <c r="E23" s="422"/>
      <c r="F23" s="421"/>
      <c r="G23" s="422"/>
      <c r="H23" s="335"/>
      <c r="I23" s="337"/>
      <c r="J23" s="336"/>
      <c r="K23" s="337"/>
      <c r="L23" s="368">
        <f>SUM(T_01!GN20)</f>
        <v>0</v>
      </c>
      <c r="M23" s="369">
        <f>IF(T_01!GN20=0,0,SUM(T_01!$GN$9+T_01!GN10+T_01!GN11+T_01!GN12+T_01!GN13+T_01!GN14+T_01!GN15+T_01!GN16+T_01!GN17+T_01!GN18+T_01!GN19+T_01!GN20))</f>
        <v>0</v>
      </c>
      <c r="N23" s="277"/>
      <c r="O23" s="9"/>
      <c r="P23" s="279" t="str">
        <f>IF(T_01!GT20="",TRANSPOSE(T_01!GP20),T_01!GT20)</f>
        <v xml:space="preserve"> </v>
      </c>
      <c r="Q23" s="88" t="str">
        <f>IF(T_01!GT20="","",1)</f>
        <v/>
      </c>
      <c r="R23" s="87">
        <f>IF(B23="","",VLOOKUP(B23,T_01!$GQ$9:$GT$39,3,FALSE))</f>
        <v>0</v>
      </c>
      <c r="S23" s="465"/>
    </row>
    <row r="24" spans="1:20" ht="15.75" customHeight="1">
      <c r="A24" s="77"/>
      <c r="B24" s="147">
        <f>T_01!GQ21</f>
        <v>42350</v>
      </c>
      <c r="C24" s="148" t="str">
        <f>T_01!GR21</f>
        <v>Ve</v>
      </c>
      <c r="D24" s="421"/>
      <c r="E24" s="422"/>
      <c r="F24" s="421"/>
      <c r="G24" s="422"/>
      <c r="H24" s="335"/>
      <c r="I24" s="337"/>
      <c r="J24" s="336"/>
      <c r="K24" s="337"/>
      <c r="L24" s="368">
        <f>SUM(T_01!GN21)</f>
        <v>0</v>
      </c>
      <c r="M24" s="369">
        <f>IF(T_01!GN21=0,0,SUM(T_01!$GN$9+T_01!GN10+T_01!GN11+T_01!GN12+T_01!GN13+T_01!GN14+T_01!GN15+T_01!GN16+T_01!GN17+T_01!GN18+T_01!GN19+T_01!GN20+T_01!GN21))</f>
        <v>0</v>
      </c>
      <c r="N24" s="277"/>
      <c r="O24" s="9"/>
      <c r="P24" s="279" t="str">
        <f>IF(T_01!GT21="",TRANSPOSE(T_01!GP21),T_01!GT21)</f>
        <v xml:space="preserve"> </v>
      </c>
      <c r="Q24" s="88" t="str">
        <f>IF(T_01!GT21="","",1)</f>
        <v/>
      </c>
      <c r="R24" s="87">
        <f>IF(B24="","",VLOOKUP(B24,T_01!$GQ$9:$GT$39,3,FALSE))</f>
        <v>0</v>
      </c>
      <c r="S24" s="465"/>
    </row>
    <row r="25" spans="1:20" ht="15.75" customHeight="1">
      <c r="A25" s="77"/>
      <c r="B25" s="147">
        <f>T_01!GQ22</f>
        <v>42351</v>
      </c>
      <c r="C25" s="148" t="str">
        <f>T_01!GR22</f>
        <v>Sa</v>
      </c>
      <c r="D25" s="338"/>
      <c r="E25" s="339"/>
      <c r="F25" s="338"/>
      <c r="G25" s="339"/>
      <c r="H25" s="550"/>
      <c r="I25" s="342"/>
      <c r="J25" s="341"/>
      <c r="K25" s="342"/>
      <c r="L25" s="341">
        <f>SUM(T_01!GN22)</f>
        <v>0</v>
      </c>
      <c r="M25" s="342">
        <f>IF(T_01!GN22=0,0,SUM(T_01!$GN$9+T_01!GN10+T_01!GN11+T_01!GN12+T_01!GN13+T_01!GN14+T_01!GN15+T_01!GN16+T_01!GN17+T_01!GN18+T_01!GN19+T_01!GN20+T_01!GN21+T_01!GN22))</f>
        <v>0</v>
      </c>
      <c r="N25" s="348"/>
      <c r="O25" s="340"/>
      <c r="P25" s="115" t="str">
        <f>IF(T_01!GT22="",TRANSPOSE(T_01!GP22),T_01!GT22)</f>
        <v xml:space="preserve"> </v>
      </c>
      <c r="Q25" s="88" t="str">
        <f>IF(T_01!GT22="","",1)</f>
        <v/>
      </c>
      <c r="R25" s="87">
        <f>IF(B25="","",VLOOKUP(B25,T_01!$GQ$9:$GT$39,3,FALSE))</f>
        <v>0</v>
      </c>
      <c r="S25" s="465"/>
    </row>
    <row r="26" spans="1:20" ht="15.75" customHeight="1">
      <c r="A26" s="77"/>
      <c r="B26" s="147">
        <f>T_01!GQ23</f>
        <v>42352</v>
      </c>
      <c r="C26" s="148" t="str">
        <f>T_01!GR23</f>
        <v>Di</v>
      </c>
      <c r="D26" s="338"/>
      <c r="E26" s="339"/>
      <c r="F26" s="338"/>
      <c r="G26" s="339"/>
      <c r="H26" s="550"/>
      <c r="I26" s="342"/>
      <c r="J26" s="341"/>
      <c r="K26" s="342"/>
      <c r="L26" s="341">
        <f>SUM(T_01!GN23)</f>
        <v>0</v>
      </c>
      <c r="M26" s="342">
        <f>IF(T_01!GN23=0,0,SUM(T_01!$GN$9+T_01!GN10+T_01!GN11+T_01!GN12+T_01!GN13+T_01!GN14+T_01!GN15+T_01!GN16+T_01!GN17+T_01!GN18+T_01!GN19+T_01!GN20+T_01!GN21+T_01!GN22+T_01!GN23))</f>
        <v>0</v>
      </c>
      <c r="N26" s="348"/>
      <c r="O26" s="340"/>
      <c r="P26" s="115" t="str">
        <f>IF(T_01!GT23="",TRANSPOSE(T_01!GP23),T_01!GT23)</f>
        <v xml:space="preserve"> </v>
      </c>
      <c r="Q26" s="88" t="str">
        <f>IF(T_01!GT23="","",1)</f>
        <v/>
      </c>
      <c r="R26" s="87">
        <f>IF(B26="","",VLOOKUP(B26,T_01!$GQ$9:$GT$39,3,FALSE))</f>
        <v>0</v>
      </c>
      <c r="S26" s="554">
        <f>SUM(L20:L26)</f>
        <v>0</v>
      </c>
    </row>
    <row r="27" spans="1:20" ht="15.75" customHeight="1">
      <c r="A27" s="77"/>
      <c r="B27" s="147">
        <f>T_01!GQ24</f>
        <v>42353</v>
      </c>
      <c r="C27" s="148" t="str">
        <f>T_01!GR24</f>
        <v>Lu</v>
      </c>
      <c r="D27" s="421"/>
      <c r="E27" s="422"/>
      <c r="F27" s="421"/>
      <c r="G27" s="422"/>
      <c r="H27" s="421"/>
      <c r="I27" s="422"/>
      <c r="J27" s="421"/>
      <c r="K27" s="422"/>
      <c r="L27" s="368">
        <f>SUM(T_01!GN24)</f>
        <v>0</v>
      </c>
      <c r="M27" s="369">
        <f>IF(T_01!GN24=0,0,SUM(T_01!$GN$9+T_01!GN10+T_01!GN11+T_01!GN12+T_01!GN13+T_01!GN14+T_01!GN15+T_01!GN16+T_01!GN17+T_01!GN18+T_01!GN19+T_01!GN20+T_01!GN21+T_01!GN22+T_01!GN23+T_01!GN24))</f>
        <v>0</v>
      </c>
      <c r="N27" s="277"/>
      <c r="O27" s="9"/>
      <c r="P27" s="279" t="str">
        <f>IF(T_01!GT24="",TRANSPOSE(T_01!GP24),T_01!GT24)</f>
        <v xml:space="preserve"> </v>
      </c>
      <c r="Q27" s="88" t="str">
        <f>IF(T_01!GT24="","",1)</f>
        <v/>
      </c>
      <c r="R27" s="87">
        <f>IF(B27="","",VLOOKUP(B27,T_01!$GQ$9:$GT$39,3,FALSE))</f>
        <v>0</v>
      </c>
      <c r="S27" s="399"/>
      <c r="T27" s="439"/>
    </row>
    <row r="28" spans="1:20" ht="15.75" customHeight="1">
      <c r="A28" s="77"/>
      <c r="B28" s="147">
        <f>T_01!GQ25</f>
        <v>42354</v>
      </c>
      <c r="C28" s="148" t="str">
        <f>T_01!GR25</f>
        <v>Ma</v>
      </c>
      <c r="D28" s="421"/>
      <c r="E28" s="422"/>
      <c r="F28" s="421"/>
      <c r="G28" s="422"/>
      <c r="H28" s="421"/>
      <c r="I28" s="422"/>
      <c r="J28" s="421"/>
      <c r="K28" s="422"/>
      <c r="L28" s="368">
        <f>SUM(T_01!GN25)</f>
        <v>0</v>
      </c>
      <c r="M28" s="369">
        <f>IF(T_01!GN25=0,0,SUM(T_01!$GN$9+T_01!GN10+T_01!GN11+T_01!GN12+T_01!GN13+T_01!GN14+T_01!GN15+T_01!GN16+T_01!GN17+T_01!GN18+T_01!GN19+T_01!GN20+T_01!GN21+T_01!GN22+T_01!GN23+T_01!GN24+T_01!GN25))</f>
        <v>0</v>
      </c>
      <c r="N28" s="277"/>
      <c r="O28" s="9"/>
      <c r="P28" s="279" t="str">
        <f>IF(T_01!GT25="",TRANSPOSE(T_01!GP25),T_01!GT25)</f>
        <v xml:space="preserve"> </v>
      </c>
      <c r="Q28" s="88" t="str">
        <f>IF(T_01!GT25="","",1)</f>
        <v/>
      </c>
      <c r="R28" s="87">
        <f>IF(B28="","",VLOOKUP(B28,T_01!$GQ$9:$GT$39,3,FALSE))</f>
        <v>0</v>
      </c>
      <c r="S28" s="400"/>
    </row>
    <row r="29" spans="1:20" ht="15.75" customHeight="1">
      <c r="A29" s="77"/>
      <c r="B29" s="147">
        <f>T_01!GQ26</f>
        <v>42355</v>
      </c>
      <c r="C29" s="148" t="str">
        <f>T_01!GR26</f>
        <v>Me</v>
      </c>
      <c r="D29" s="421"/>
      <c r="E29" s="422"/>
      <c r="F29" s="421"/>
      <c r="G29" s="422"/>
      <c r="H29" s="335"/>
      <c r="I29" s="337"/>
      <c r="J29" s="336"/>
      <c r="K29" s="337"/>
      <c r="L29" s="368">
        <f>SUM(T_01!GN26)</f>
        <v>0</v>
      </c>
      <c r="M29" s="369">
        <f>IF(T_01!GN26=0,0,SUM(T_01!$GN$9+T_01!GN10+T_01!GN11+T_01!GN12+T_01!GN13+T_01!GN14+T_01!GN15+T_01!GN16+T_01!GN17+T_01!GN18+T_01!GN19+T_01!GN20+T_01!GN21+T_01!GN22+T_01!GN23+T_01!GN24+T_01!GN25+T_01!GN26))</f>
        <v>0</v>
      </c>
      <c r="N29" s="277"/>
      <c r="O29" s="9"/>
      <c r="P29" s="279" t="str">
        <f>IF(T_01!GT26="",TRANSPOSE(T_01!GP26),T_01!GT26)</f>
        <v xml:space="preserve"> </v>
      </c>
      <c r="Q29" s="88" t="str">
        <f>IF(T_01!GT26="","",1)</f>
        <v/>
      </c>
      <c r="R29" s="87">
        <f>IF(B29="","",VLOOKUP(B29,T_01!$GQ$9:$GT$39,3,FALSE))</f>
        <v>0</v>
      </c>
      <c r="S29" s="465"/>
    </row>
    <row r="30" spans="1:20" ht="15.75" customHeight="1">
      <c r="A30" s="77"/>
      <c r="B30" s="147">
        <f>T_01!GQ27</f>
        <v>42356</v>
      </c>
      <c r="C30" s="148" t="str">
        <f>T_01!GR27</f>
        <v>Je</v>
      </c>
      <c r="D30" s="421"/>
      <c r="E30" s="422"/>
      <c r="F30" s="421"/>
      <c r="G30" s="422"/>
      <c r="H30" s="335"/>
      <c r="I30" s="337"/>
      <c r="J30" s="336"/>
      <c r="K30" s="337"/>
      <c r="L30" s="368">
        <f>SUM(T_01!GN27)</f>
        <v>0</v>
      </c>
      <c r="M30" s="369">
        <f>IF(T_01!GN27=0,0,SUM(T_01!$GN$9+T_01!GN10+T_01!GN11+T_01!GN12+T_01!GN13+T_01!GN14+T_01!GN15+T_01!GN16+T_01!GN17+T_01!GN18+T_01!GN19+T_01!GN20+T_01!GN21+T_01!GN22+T_01!GN23+T_01!GN24+T_01!GN25+T_01!GN26+T_01!GN27))</f>
        <v>0</v>
      </c>
      <c r="N30" s="277"/>
      <c r="O30" s="9"/>
      <c r="P30" s="279" t="str">
        <f>IF(T_01!GT27="",TRANSPOSE(T_01!GP27),T_01!GT27)</f>
        <v xml:space="preserve"> </v>
      </c>
      <c r="Q30" s="88" t="str">
        <f>IF(T_01!GT27="","",1)</f>
        <v/>
      </c>
      <c r="R30" s="87">
        <f>IF(B30="","",VLOOKUP(B30,T_01!$GQ$9:$GT$39,3,FALSE))</f>
        <v>0</v>
      </c>
      <c r="S30" s="465"/>
    </row>
    <row r="31" spans="1:20" ht="15.75" customHeight="1">
      <c r="A31" s="77"/>
      <c r="B31" s="147">
        <f>T_01!GQ28</f>
        <v>42357</v>
      </c>
      <c r="C31" s="148" t="str">
        <f>T_01!GR28</f>
        <v>Ve</v>
      </c>
      <c r="D31" s="421"/>
      <c r="E31" s="422"/>
      <c r="F31" s="421"/>
      <c r="G31" s="422"/>
      <c r="H31" s="335"/>
      <c r="I31" s="337"/>
      <c r="J31" s="336"/>
      <c r="K31" s="337"/>
      <c r="L31" s="368">
        <f>SUM(T_01!GN28)</f>
        <v>0</v>
      </c>
      <c r="M31" s="369">
        <f>IF(T_01!GN28=0,0,SUM(T_01!$GN$9+T_01!GN10+T_01!GN11+T_01!GN12+T_01!GN13+T_01!GN14+T_01!GN15+T_01!GN16+T_01!GN17+T_01!GN18+T_01!GN19+T_01!GN20+T_01!GN21+T_01!GN22+T_01!GN23+T_01!GN24+T_01!GN25+T_01!GN26+T_01!GN27+T_01!GN28))</f>
        <v>0</v>
      </c>
      <c r="N31" s="277"/>
      <c r="O31" s="9"/>
      <c r="P31" s="279" t="str">
        <f>IF(T_01!GT28="",TRANSPOSE(T_01!GP28),T_01!GT28)</f>
        <v xml:space="preserve"> </v>
      </c>
      <c r="Q31" s="88" t="str">
        <f>IF(T_01!GT28="","",1)</f>
        <v/>
      </c>
      <c r="R31" s="87">
        <f>IF(B31="","",VLOOKUP(B31,T_01!$GQ$9:$GT$39,3,FALSE))</f>
        <v>0</v>
      </c>
      <c r="S31" s="465"/>
    </row>
    <row r="32" spans="1:20" ht="15.75" customHeight="1">
      <c r="A32" s="77"/>
      <c r="B32" s="147">
        <f>T_01!GQ29</f>
        <v>42358</v>
      </c>
      <c r="C32" s="148" t="str">
        <f>T_01!GR29</f>
        <v>Sa</v>
      </c>
      <c r="D32" s="338"/>
      <c r="E32" s="339"/>
      <c r="F32" s="338"/>
      <c r="G32" s="339"/>
      <c r="H32" s="550"/>
      <c r="I32" s="342"/>
      <c r="J32" s="341"/>
      <c r="K32" s="342"/>
      <c r="L32" s="341">
        <f>SUM(T_01!GN29)</f>
        <v>0</v>
      </c>
      <c r="M32" s="342">
        <f>IF(T_01!GN29=0,0,SUM(T_01!$GN$9+T_01!GN10+T_01!GN11+T_01!GN12+T_01!GN13+T_01!GN14+T_01!GN15+T_01!GN16+T_01!GN17+T_01!GN18+T_01!GN19+T_01!GN20+T_01!GN21+T_01!GN22+T_01!GN23+T_01!GN24+T_01!GN25+T_01!GN26+T_01!GN27+T_01!GN28+T_01!GN29))</f>
        <v>0</v>
      </c>
      <c r="N32" s="348"/>
      <c r="O32" s="340"/>
      <c r="P32" s="115" t="str">
        <f>IF(T_01!GT29="",TRANSPOSE(T_01!GP29),T_01!GT29)</f>
        <v xml:space="preserve"> </v>
      </c>
      <c r="Q32" s="88" t="str">
        <f>IF(T_01!GT29="","",1)</f>
        <v/>
      </c>
      <c r="R32" s="87">
        <f>IF(B32="","",VLOOKUP(B32,T_01!$GQ$9:$GT$39,3,FALSE))</f>
        <v>0</v>
      </c>
      <c r="S32" s="465"/>
    </row>
    <row r="33" spans="1:20" ht="15.75" customHeight="1">
      <c r="A33" s="77"/>
      <c r="B33" s="147">
        <f>T_01!GQ30</f>
        <v>42359</v>
      </c>
      <c r="C33" s="148" t="str">
        <f>T_01!GR30</f>
        <v>Di</v>
      </c>
      <c r="D33" s="338"/>
      <c r="E33" s="339"/>
      <c r="F33" s="338"/>
      <c r="G33" s="339"/>
      <c r="H33" s="550"/>
      <c r="I33" s="342"/>
      <c r="J33" s="341"/>
      <c r="K33" s="342"/>
      <c r="L33" s="341">
        <f>SUM(T_01!GN30)</f>
        <v>0</v>
      </c>
      <c r="M33" s="342">
        <f>IF(T_01!GN30=0,0,SUM(T_01!$GN$9+T_01!GN10+T_01!GN11+T_01!GN12+T_01!GN13+T_01!GN14+T_01!GN15+T_01!GN16+T_01!GN17+T_01!GN18+T_01!GN19+T_01!GN20+T_01!GN21+T_01!GN22+T_01!GN23+T_01!GN24+T_01!GN25+T_01!GN26+T_01!GN27+T_01!GN28+T_01!GN29+T_01!GN30))</f>
        <v>0</v>
      </c>
      <c r="N33" s="348"/>
      <c r="O33" s="340"/>
      <c r="P33" s="115" t="str">
        <f>IF(T_01!GT30="",TRANSPOSE(T_01!GP30),T_01!GT30)</f>
        <v xml:space="preserve"> </v>
      </c>
      <c r="Q33" s="88" t="str">
        <f>IF(T_01!GT30="","",1)</f>
        <v/>
      </c>
      <c r="R33" s="87">
        <f>IF(B33="","",VLOOKUP(B33,T_01!$GQ$9:$GT$39,3,FALSE))</f>
        <v>0</v>
      </c>
      <c r="S33" s="554">
        <f>SUM(L27:L33)</f>
        <v>0</v>
      </c>
    </row>
    <row r="34" spans="1:20" ht="15.75" customHeight="1">
      <c r="A34" s="77"/>
      <c r="B34" s="147">
        <f>T_01!GQ31</f>
        <v>42360</v>
      </c>
      <c r="C34" s="148" t="str">
        <f>T_01!GR31</f>
        <v>Lu</v>
      </c>
      <c r="D34" s="421"/>
      <c r="E34" s="422"/>
      <c r="F34" s="421"/>
      <c r="G34" s="422"/>
      <c r="H34" s="421"/>
      <c r="I34" s="422"/>
      <c r="J34" s="421"/>
      <c r="K34" s="422"/>
      <c r="L34" s="368">
        <f>SUM(T_01!GN31)</f>
        <v>0</v>
      </c>
      <c r="M34" s="369">
        <f>IF(T_01!GN31=0,0,SUM(T_01!$GN$9+T_01!GN10+T_01!GN11+T_01!GN12+T_01!GN13+T_01!GN14+T_01!GN15+T_01!GN16+T_01!GN17+T_01!GN18+T_01!GN19+T_01!GN20+T_01!GN21+T_01!GN22+T_01!GN23+T_01!GN24+T_01!GN25+T_01!GN26+T_01!GN27+T_01!GN28+T_01!GN29+T_01!GN30+T_01!GN31))</f>
        <v>0</v>
      </c>
      <c r="N34" s="277"/>
      <c r="O34" s="9"/>
      <c r="P34" s="279" t="str">
        <f>IF(T_01!GT31="",TRANSPOSE(T_01!GP31),T_01!GT31)</f>
        <v xml:space="preserve"> </v>
      </c>
      <c r="Q34" s="88" t="str">
        <f>IF(T_01!GT31="","",1)</f>
        <v/>
      </c>
      <c r="R34" s="87">
        <f>IF(B34="","",VLOOKUP(B34,T_01!$GQ$9:$GT$39,3,FALSE))</f>
        <v>0</v>
      </c>
      <c r="S34" s="399"/>
      <c r="T34" s="439"/>
    </row>
    <row r="35" spans="1:20" ht="15.75" customHeight="1">
      <c r="A35" s="77"/>
      <c r="B35" s="147">
        <f>T_01!GQ32</f>
        <v>42361</v>
      </c>
      <c r="C35" s="148" t="str">
        <f>T_01!GR32</f>
        <v>Ma</v>
      </c>
      <c r="D35" s="421"/>
      <c r="E35" s="422"/>
      <c r="F35" s="421"/>
      <c r="G35" s="422"/>
      <c r="H35" s="421"/>
      <c r="I35" s="422"/>
      <c r="J35" s="421"/>
      <c r="K35" s="422"/>
      <c r="L35" s="368">
        <f>SUM(T_01!GN32)</f>
        <v>0</v>
      </c>
      <c r="M35" s="369">
        <f>IF(T_01!GN32=0,0,SUM(T_01!$GN$9+T_01!GN10+T_01!GN11+T_01!GN12+T_01!GN13+T_01!GN14+T_01!GN15+T_01!GN16+T_01!GN17+T_01!GN18+T_01!GN19+T_01!GN20+T_01!GN21+T_01!GN22+T_01!GN23+T_01!GN24+T_01!GN25+T_01!GN26+T_01!GN27+T_01!GN28+T_01!GN29+T_01!GN30+T_01!GN31+T_01!GN32))</f>
        <v>0</v>
      </c>
      <c r="N35" s="277"/>
      <c r="O35" s="9"/>
      <c r="P35" s="279" t="str">
        <f>IF(T_01!GT32="",TRANSPOSE(T_01!GP32),T_01!GT32)</f>
        <v>Heiligabend / Vielle de Noël</v>
      </c>
      <c r="Q35" s="88">
        <f>IF(T_01!GT32="","",1)</f>
        <v>1</v>
      </c>
      <c r="R35" s="87">
        <f>IF(B35="","",VLOOKUP(B35,T_01!$GQ$9:$GT$39,3,FALSE))</f>
        <v>1</v>
      </c>
      <c r="S35" s="400"/>
    </row>
    <row r="36" spans="1:20" ht="15.75" customHeight="1">
      <c r="A36" s="77"/>
      <c r="B36" s="147">
        <f>T_01!GQ33</f>
        <v>42362</v>
      </c>
      <c r="C36" s="148" t="str">
        <f>T_01!GR33</f>
        <v>Me</v>
      </c>
      <c r="D36" s="424"/>
      <c r="E36" s="425"/>
      <c r="F36" s="424"/>
      <c r="G36" s="425"/>
      <c r="H36" s="424"/>
      <c r="I36" s="425"/>
      <c r="J36" s="424"/>
      <c r="K36" s="425"/>
      <c r="L36" s="417">
        <f>SUM(T_01!GN33)</f>
        <v>0</v>
      </c>
      <c r="M36" s="416">
        <f>IF(T_01!GN33=0,0,SUM(T_01!$GN$9+T_01!GN10+T_01!GN11+T_01!GN12+T_01!GN13+T_01!GN14+T_01!GN15+T_01!GN16+T_01!GN17+T_01!GN18+T_01!GN19+T_01!GN20+T_01!GN21+T_01!GN22+T_01!GN23+T_01!GN24+T_01!GN25+T_01!GN26+T_01!GN27+T_01!GN28+T_01!GN29+T_01!GN30+T_01!GN31+T_01!GN32+T_01!GN33))</f>
        <v>0</v>
      </c>
      <c r="N36" s="427"/>
      <c r="O36" s="426"/>
      <c r="P36" s="420" t="str">
        <f>IF(T_01!GT33="",TRANSPOSE(T_01!GP33),T_01!GT33)</f>
        <v>Weihnachten / Noël</v>
      </c>
      <c r="Q36" s="88">
        <f>IF(T_01!GT33="","",1)</f>
        <v>1</v>
      </c>
      <c r="R36" s="87">
        <f>IF(B36="","",VLOOKUP(B36,T_01!$GQ$9:$GT$39,3,FALSE))</f>
        <v>1</v>
      </c>
      <c r="S36" s="465"/>
    </row>
    <row r="37" spans="1:20" ht="15.75" customHeight="1">
      <c r="A37" s="77"/>
      <c r="B37" s="147">
        <f>T_01!GQ34</f>
        <v>42363</v>
      </c>
      <c r="C37" s="148" t="str">
        <f>T_01!GR34</f>
        <v>Je</v>
      </c>
      <c r="D37" s="424"/>
      <c r="E37" s="425"/>
      <c r="F37" s="424"/>
      <c r="G37" s="425"/>
      <c r="H37" s="424"/>
      <c r="I37" s="425"/>
      <c r="J37" s="424"/>
      <c r="K37" s="425"/>
      <c r="L37" s="417">
        <f>SUM(T_01!GN34)</f>
        <v>0</v>
      </c>
      <c r="M37" s="416">
        <f>IF(T_01!GN34=0,0,SUM(T_01!$GN$9+T_01!GN10+T_01!GN11+T_01!GN12+T_01!GN13+T_01!GN14+T_01!GN15+T_01!GN16+T_01!GN17+T_01!GN18+T_01!GN19+T_01!GN20+T_01!GN21+T_01!GN22+T_01!GN23+T_01!GN24+T_01!GN25+T_01!GN26+T_01!GN27+T_01!GN28+T_01!GN29+T_01!GN30+T_01!GN31+T_01!GN32+T_01!GN33+T_01!GN34))</f>
        <v>0</v>
      </c>
      <c r="N37" s="427"/>
      <c r="O37" s="426"/>
      <c r="P37" s="420" t="str">
        <f>IF(T_01!GT34="",TRANSPOSE(T_01!GP34),T_01!GT34)</f>
        <v>Stephanstag / Saint Etienne</v>
      </c>
      <c r="Q37" s="88">
        <f>IF(T_01!GT34="","",1)</f>
        <v>1</v>
      </c>
      <c r="R37" s="87">
        <f>IF(B37="","",VLOOKUP(B37,T_01!$GQ$9:$GT$39,3,FALSE))</f>
        <v>1</v>
      </c>
      <c r="S37" s="465"/>
    </row>
    <row r="38" spans="1:20" ht="15.75" customHeight="1">
      <c r="A38" s="77"/>
      <c r="B38" s="147">
        <f>T_01!GQ35</f>
        <v>42364</v>
      </c>
      <c r="C38" s="148" t="str">
        <f>T_01!GR35</f>
        <v>Ve</v>
      </c>
      <c r="D38" s="421"/>
      <c r="E38" s="422"/>
      <c r="F38" s="421"/>
      <c r="G38" s="422"/>
      <c r="H38" s="335"/>
      <c r="I38" s="337"/>
      <c r="J38" s="336"/>
      <c r="K38" s="337"/>
      <c r="L38" s="368">
        <f>SUM(T_01!GN35)</f>
        <v>0</v>
      </c>
      <c r="M38" s="369">
        <f>IF(T_01!GN35=0,0,SUM(T_01!$GN$9+T_01!GN10+T_01!GN11+T_01!GN12+T_01!GN13+T_01!GN14+T_01!GN15+T_01!GN16+T_01!GN17+T_01!GN18+T_01!GN19+T_01!GN20+T_01!GN21+T_01!GN22+T_01!GN23+T_01!GN24+T_01!GN25+T_01!GN26+T_01!GN27+T_01!GN28+T_01!GN29+T_01!GN30+T_01!GN31+T_01!GN32+T_01!GN33+T_01!GN34+T_01!GN35))</f>
        <v>0</v>
      </c>
      <c r="N38" s="277"/>
      <c r="O38" s="9"/>
      <c r="P38" s="279" t="str">
        <f>IF(T_01!GT35="",TRANSPOSE(T_01!GP35),T_01!GT35)</f>
        <v xml:space="preserve"> </v>
      </c>
      <c r="Q38" s="88" t="str">
        <f>IF(T_01!GT35="","",1)</f>
        <v/>
      </c>
      <c r="R38" s="87">
        <f>IF(B38="","",VLOOKUP(B38,T_01!$GQ$9:$GT$39,3,FALSE))</f>
        <v>0</v>
      </c>
      <c r="S38" s="465"/>
    </row>
    <row r="39" spans="1:20" ht="15.75" customHeight="1">
      <c r="A39" s="77"/>
      <c r="B39" s="147">
        <f>T_01!GQ36</f>
        <v>42365</v>
      </c>
      <c r="C39" s="148" t="str">
        <f>T_01!GR36</f>
        <v>Sa</v>
      </c>
      <c r="D39" s="338"/>
      <c r="E39" s="339"/>
      <c r="F39" s="338"/>
      <c r="G39" s="339"/>
      <c r="H39" s="550"/>
      <c r="I39" s="342"/>
      <c r="J39" s="341"/>
      <c r="K39" s="342"/>
      <c r="L39" s="341">
        <f>SUM(T_01!GN36)</f>
        <v>0</v>
      </c>
      <c r="M39" s="342">
        <f>IF(T_01!GN36=0,0,SUM(T_01!$GN$9+T_01!GN10+T_01!GN11+T_01!GN12+T_01!GN13+T_01!GN14+T_01!GN15+T_01!GN16+T_01!GN17+T_01!GN18+T_01!GN19+T_01!GN20+T_01!GN21+T_01!GN22+T_01!GN23+T_01!GN24+T_01!GN25+T_01!GN26+T_01!GN27+T_01!GN28+T_01!GN29+T_01!GN30+T_01!GN31+T_01!GN32+T_01!GN33+T_01!GN34+T_01!GN35+T_01!GN36))</f>
        <v>0</v>
      </c>
      <c r="N39" s="348"/>
      <c r="O39" s="340"/>
      <c r="P39" s="115" t="str">
        <f>IF(T_01!GT36="",TRANSPOSE(T_01!GP36),T_01!GT36)</f>
        <v xml:space="preserve"> </v>
      </c>
      <c r="Q39" s="88" t="str">
        <f>IF(T_01!GT36="","",1)</f>
        <v/>
      </c>
      <c r="R39" s="87">
        <f>IF(B39="","",VLOOKUP(B39,T_01!$GQ$9:$GT$39,3,FALSE))</f>
        <v>0</v>
      </c>
      <c r="S39" s="465"/>
    </row>
    <row r="40" spans="1:20" ht="15.75" customHeight="1">
      <c r="A40" s="77"/>
      <c r="B40" s="147">
        <f>T_01!GQ37</f>
        <v>42366</v>
      </c>
      <c r="C40" s="148" t="str">
        <f>T_01!GR37</f>
        <v>Di</v>
      </c>
      <c r="D40" s="338"/>
      <c r="E40" s="339"/>
      <c r="F40" s="338"/>
      <c r="G40" s="339"/>
      <c r="H40" s="550"/>
      <c r="I40" s="342"/>
      <c r="J40" s="341"/>
      <c r="K40" s="342"/>
      <c r="L40" s="341">
        <f>SUM(T_01!GN37)</f>
        <v>0</v>
      </c>
      <c r="M40" s="342">
        <f>IF(T_01!GN37=0,0,SUM(T_01!$GN$9+T_01!GN10+T_01!GN11+T_01!GN12+T_01!GN13+T_01!GN14+T_01!GN15+T_01!GN16+T_01!GN17+T_01!GN18+T_01!GN19+T_01!GN20+T_01!GN21+T_01!GN22+T_01!GN23+T_01!GN24+T_01!GN25+T_01!GN26+T_01!GN27+T_01!GN28+T_01!GN29+T_01!GN30+T_01!GN31+T_01!GN32+T_01!GN33+T_01!GN34+T_01!GN35+T_01!GN36+T_01!GN37))</f>
        <v>0</v>
      </c>
      <c r="N40" s="348"/>
      <c r="O40" s="340"/>
      <c r="P40" s="115" t="str">
        <f>IF(T_01!GT37="",TRANSPOSE(T_01!GP37),T_01!GT37)</f>
        <v xml:space="preserve"> </v>
      </c>
      <c r="Q40" s="88" t="str">
        <f>IF(T_01!GT37="","",1)</f>
        <v/>
      </c>
      <c r="R40" s="87">
        <f>IF(B40="","",VLOOKUP(B40,T_01!$GQ$9:$GT$39,3,FALSE))</f>
        <v>0</v>
      </c>
      <c r="S40" s="554">
        <f>SUM(L34:L40)</f>
        <v>0</v>
      </c>
    </row>
    <row r="41" spans="1:20" ht="15.75" customHeight="1">
      <c r="A41" s="77"/>
      <c r="B41" s="147">
        <f>T_01!GQ38</f>
        <v>42367</v>
      </c>
      <c r="C41" s="148" t="str">
        <f>T_01!GR38</f>
        <v>Lu</v>
      </c>
      <c r="D41" s="421"/>
      <c r="E41" s="422"/>
      <c r="F41" s="421"/>
      <c r="G41" s="422"/>
      <c r="H41" s="421"/>
      <c r="I41" s="422"/>
      <c r="J41" s="421"/>
      <c r="K41" s="422"/>
      <c r="L41" s="368">
        <f>SUM(T_01!GN38)</f>
        <v>0</v>
      </c>
      <c r="M41" s="369">
        <f>IF(T_01!GN38=0,0,SUM(T_01!$GN$9+T_01!GN10+T_01!GN11+T_01!GN12+T_01!GN13+T_01!GN14+T_01!GN15+T_01!GN16+T_01!GN17+T_01!GN18+T_01!GN19+T_01!GN20+T_01!GN21+T_01!GN22+T_01!GN23+T_01!GN24+T_01!GN25+T_01!GN26+T_01!GN27+T_01!GN28+T_01!GN29+T_01!GN30+T_01!GN31+T_01!GN32+T_01!GN33+T_01!GN34+T_01!GN35+T_01!GN36+T_01!GN37+T_01!GN38))</f>
        <v>0</v>
      </c>
      <c r="N41" s="277"/>
      <c r="O41" s="9"/>
      <c r="P41" s="279" t="str">
        <f>IF(T_01!GT38="",TRANSPOSE(T_01!GP38),T_01!GT38)</f>
        <v xml:space="preserve"> </v>
      </c>
      <c r="Q41" s="88" t="str">
        <f>IF(T_01!GT38="","",1)</f>
        <v/>
      </c>
      <c r="R41" s="87">
        <f>IF(B41="","",VLOOKUP(B41,T_01!$GQ$9:$GT$39,3,FALSE))</f>
        <v>0</v>
      </c>
      <c r="S41" s="399"/>
      <c r="T41" s="439"/>
    </row>
    <row r="42" spans="1:20" ht="15.75" customHeight="1">
      <c r="A42" s="77"/>
      <c r="B42" s="147">
        <f>T_01!GQ39</f>
        <v>42368</v>
      </c>
      <c r="C42" s="148" t="str">
        <f>T_01!GR39</f>
        <v>Ma</v>
      </c>
      <c r="D42" s="98"/>
      <c r="E42" s="99"/>
      <c r="F42" s="98"/>
      <c r="G42" s="99"/>
      <c r="H42" s="98"/>
      <c r="I42" s="99"/>
      <c r="J42" s="98"/>
      <c r="K42" s="99"/>
      <c r="L42" s="370">
        <f>SUM(T_01!GN39)</f>
        <v>0</v>
      </c>
      <c r="M42" s="371">
        <f>IF(T_01!GN39=0,0,SUM(T_01!$GN$9+T_01!GN10+T_01!GN11+T_01!GN12+T_01!GN13+T_01!GN14+T_01!GN15+T_01!GN16+T_01!GN17+T_01!GN18+T_01!GN19+T_01!GN20+T_01!GN21+T_01!GN22+T_01!GN23+T_01!GN24+T_01!GN25+T_01!GN26+T_01!GN27+T_01!GN28+T_01!GN29+T_01!GN30+T_01!GN31+T_01!GN32+T_01!GN33+T_01!GN34+T_01!GN35+T_01!GN36+T_01!GN37+T_01!GN38+T_01!GN39))</f>
        <v>0</v>
      </c>
      <c r="N42" s="282"/>
      <c r="O42" s="101"/>
      <c r="P42" s="280" t="str">
        <f>IF(T_01!GT39="",TRANSPOSE(T_01!GP39),T_01!GT39)</f>
        <v xml:space="preserve"> </v>
      </c>
      <c r="Q42" s="88">
        <f>IF(T_01!GU39="","",1)</f>
        <v>1</v>
      </c>
      <c r="R42" s="87">
        <f>IF(B42="","",VLOOKUP(B42,T_01!$GQ$9:$GT$39,3,FALSE))</f>
        <v>0</v>
      </c>
      <c r="S42" s="400"/>
    </row>
    <row r="43" spans="1:20" ht="15" customHeight="1">
      <c r="A43" s="77"/>
      <c r="B43" s="147"/>
      <c r="C43" s="148"/>
      <c r="D43" s="127"/>
      <c r="E43" s="127"/>
      <c r="F43" s="127"/>
      <c r="G43" s="127"/>
      <c r="H43" s="127"/>
      <c r="I43" s="127"/>
      <c r="J43" s="127"/>
      <c r="K43" s="127"/>
      <c r="L43" s="127"/>
      <c r="M43" s="127"/>
      <c r="N43" s="128"/>
      <c r="O43" s="127"/>
      <c r="P43" s="129"/>
      <c r="Q43" s="87"/>
      <c r="R43" s="87" t="str">
        <f>IF(B43="","",VLOOKUP(B43,T_01!$GQ$9:$GT$39,3,FALSE))</f>
        <v/>
      </c>
      <c r="S43" s="554">
        <f>SUM(L41:L42)</f>
        <v>0</v>
      </c>
    </row>
    <row r="44" spans="1:20" ht="11.25" customHeight="1">
      <c r="A44" s="77"/>
      <c r="B44" s="125"/>
      <c r="C44" s="126"/>
      <c r="D44" s="127"/>
      <c r="E44" s="127"/>
      <c r="F44" s="127"/>
      <c r="G44" s="127"/>
      <c r="H44" s="127"/>
      <c r="I44" s="127"/>
      <c r="J44" s="127"/>
      <c r="K44" s="127"/>
      <c r="L44" s="127"/>
      <c r="M44" s="127"/>
      <c r="N44" s="128"/>
      <c r="O44" s="127"/>
      <c r="P44" s="129"/>
      <c r="Q44" s="87"/>
      <c r="R44" s="87" t="str">
        <f>IF(B44="","",VLOOKUP(B44,T_01!$GQ$9:$GT$39,3,FALSE))</f>
        <v/>
      </c>
      <c r="S44" s="467"/>
    </row>
    <row r="45" spans="1:20" ht="7.5" customHeight="1">
      <c r="A45" s="77"/>
      <c r="B45" s="125"/>
      <c r="C45" s="126"/>
      <c r="D45" s="127"/>
      <c r="E45" s="127"/>
      <c r="F45" s="127"/>
      <c r="G45" s="127"/>
      <c r="H45" s="127"/>
      <c r="I45" s="127"/>
      <c r="J45" s="127"/>
      <c r="K45" s="127"/>
      <c r="L45" s="127"/>
      <c r="M45" s="127"/>
      <c r="N45" s="128"/>
      <c r="O45" s="127"/>
      <c r="P45" s="129"/>
      <c r="Q45" s="87"/>
      <c r="R45" s="87" t="str">
        <f>IF(B45="","",VLOOKUP(B45,T_01!$FI$9:$FL$39,3,FALSE))</f>
        <v/>
      </c>
    </row>
    <row r="46" spans="1:20" ht="15" customHeight="1">
      <c r="A46" s="77"/>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88"/>
      <c r="R46" s="88"/>
    </row>
    <row r="47" spans="1:20" ht="15" customHeight="1">
      <c r="A47" s="77"/>
      <c r="B47" s="149"/>
      <c r="C47" s="127"/>
      <c r="D47" s="152" t="str">
        <f>Texttabelle!E66</f>
        <v>Total des heures travaillées</v>
      </c>
      <c r="E47" s="152"/>
      <c r="F47" s="152"/>
      <c r="G47" s="152"/>
      <c r="H47" s="152"/>
      <c r="I47" s="152"/>
      <c r="J47" s="153"/>
      <c r="K47" s="153"/>
      <c r="L47" s="152">
        <f>SUM(S12,S19,S26,S33,S40,S43)</f>
        <v>0</v>
      </c>
      <c r="M47" s="380"/>
      <c r="N47" s="461" t="str">
        <f>Texttabelle!E107</f>
        <v xml:space="preserve">pour l'année </v>
      </c>
      <c r="O47" s="153"/>
      <c r="P47" s="385">
        <f>Bilanz_bilan!D13</f>
        <v>0</v>
      </c>
      <c r="Q47" s="88"/>
      <c r="R47" s="88"/>
    </row>
    <row r="48" spans="1:20" ht="15" customHeight="1">
      <c r="A48" s="77"/>
      <c r="B48" s="149"/>
      <c r="C48" s="127"/>
      <c r="D48" s="448" t="str">
        <f>Texttabelle!E105</f>
        <v>Solde temps de travail du mois actuel</v>
      </c>
      <c r="E48" s="413"/>
      <c r="F48" s="413"/>
      <c r="G48" s="413"/>
      <c r="H48" s="454"/>
      <c r="I48" s="454"/>
      <c r="J48" s="414"/>
      <c r="K48" s="414"/>
      <c r="L48" s="413">
        <f>L47-L46</f>
        <v>0</v>
      </c>
      <c r="M48" s="380"/>
      <c r="N48" s="240" t="str">
        <f>Texttabelle!E20</f>
        <v>Solde de vacances</v>
      </c>
      <c r="O48" s="127"/>
      <c r="P48" s="155"/>
      <c r="Q48" s="88"/>
      <c r="R48" s="88"/>
    </row>
    <row r="49" spans="1:18" ht="15" customHeight="1">
      <c r="A49" s="77"/>
      <c r="B49" s="149"/>
      <c r="C49" s="127"/>
      <c r="D49" s="152"/>
      <c r="E49" s="152"/>
      <c r="F49" s="152"/>
      <c r="G49" s="152"/>
      <c r="H49" s="455"/>
      <c r="I49" s="455"/>
      <c r="J49" s="153"/>
      <c r="K49" s="153"/>
      <c r="L49" s="152"/>
      <c r="M49" s="380"/>
      <c r="N49" s="153" t="str">
        <f>Texttabelle!E70</f>
        <v>fin de mois</v>
      </c>
      <c r="O49" s="127"/>
      <c r="P49" s="385">
        <f ca="1">IF(TODAY()&lt;B12,0,November_novembre!P49-(Bilanz_bilan!O32))</f>
        <v>0</v>
      </c>
      <c r="Q49" s="88"/>
      <c r="R49" s="88"/>
    </row>
    <row r="50" spans="1:18" ht="15" customHeight="1">
      <c r="A50" s="77"/>
      <c r="B50" s="150"/>
      <c r="C50" s="126"/>
      <c r="D50" s="453"/>
      <c r="E50" s="160"/>
      <c r="F50" s="160"/>
      <c r="G50" s="160"/>
      <c r="H50" s="455"/>
      <c r="I50" s="455"/>
      <c r="J50" s="160"/>
      <c r="K50" s="160"/>
      <c r="L50" s="152"/>
      <c r="M50" s="152">
        <f>SUMIF(N12:N42,10,O12:O42)</f>
        <v>0</v>
      </c>
      <c r="N50" s="154"/>
      <c r="O50" s="127"/>
      <c r="P50" s="155"/>
      <c r="Q50" s="87" t="str">
        <f>IF(T_01!O43="","",1)</f>
        <v/>
      </c>
    </row>
    <row r="51" spans="1:18" ht="15" customHeight="1">
      <c r="A51" s="77"/>
      <c r="B51" s="150"/>
      <c r="C51" s="126"/>
      <c r="D51" s="453"/>
      <c r="E51" s="160"/>
      <c r="F51" s="160"/>
      <c r="G51" s="160"/>
      <c r="H51" s="440"/>
      <c r="I51" s="440"/>
      <c r="J51" s="160"/>
      <c r="K51" s="160"/>
      <c r="L51" s="152"/>
      <c r="M51" s="152"/>
      <c r="N51" s="154"/>
      <c r="O51" s="127"/>
      <c r="P51" s="155"/>
      <c r="Q51" s="87"/>
    </row>
    <row r="52" spans="1:18" ht="7.5" customHeight="1">
      <c r="A52" s="77"/>
      <c r="B52" s="150"/>
      <c r="C52" s="126"/>
      <c r="D52" s="159"/>
      <c r="E52" s="160"/>
      <c r="F52" s="160"/>
      <c r="G52" s="160"/>
      <c r="H52" s="160"/>
      <c r="I52" s="160"/>
      <c r="J52" s="160"/>
      <c r="K52" s="160"/>
      <c r="L52" s="273"/>
      <c r="M52" s="161"/>
      <c r="N52" s="154"/>
      <c r="O52" s="160"/>
      <c r="P52" s="155"/>
      <c r="Q52" s="87"/>
    </row>
    <row r="53" spans="1:18" ht="19.5" customHeight="1">
      <c r="A53" s="77"/>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c r="Q53" s="87"/>
    </row>
    <row r="54" spans="1:18" ht="7.5" customHeight="1" thickBot="1">
      <c r="A54" s="77"/>
      <c r="B54" s="135"/>
      <c r="C54" s="136"/>
      <c r="D54" s="137"/>
      <c r="E54" s="137"/>
      <c r="F54" s="137"/>
      <c r="G54" s="137"/>
      <c r="H54" s="137"/>
      <c r="I54" s="137"/>
      <c r="J54" s="137"/>
      <c r="K54" s="137"/>
      <c r="L54" s="137"/>
      <c r="M54" s="137"/>
      <c r="N54" s="138"/>
      <c r="O54" s="137"/>
      <c r="P54" s="139"/>
      <c r="Q54" s="87"/>
    </row>
    <row r="55" spans="1:18" ht="7.5" customHeight="1">
      <c r="A55" s="77"/>
      <c r="B55" s="111"/>
      <c r="C55" s="112"/>
      <c r="D55" s="113"/>
      <c r="E55" s="113"/>
      <c r="F55" s="113"/>
      <c r="G55" s="113"/>
      <c r="H55" s="113"/>
      <c r="I55" s="113"/>
      <c r="J55" s="113"/>
      <c r="K55" s="113"/>
      <c r="L55" s="113"/>
      <c r="M55" s="113"/>
      <c r="N55" s="114"/>
      <c r="O55" s="113"/>
      <c r="P55" s="115"/>
      <c r="Q55" s="87"/>
    </row>
    <row r="56" spans="1:18" ht="15" customHeight="1">
      <c r="A56" s="77"/>
      <c r="B56" s="119" t="s">
        <v>6</v>
      </c>
      <c r="C56" s="112"/>
      <c r="D56" s="113"/>
      <c r="E56" s="113"/>
      <c r="F56" s="113"/>
      <c r="G56" s="113"/>
      <c r="H56" s="113"/>
      <c r="I56" s="113"/>
      <c r="J56" s="116" t="str">
        <f>Texttabelle!E75</f>
        <v>Enregistrement du temps de travail</v>
      </c>
      <c r="K56" s="113"/>
      <c r="L56" s="113"/>
      <c r="M56" s="113"/>
      <c r="N56" s="113"/>
      <c r="O56" s="113"/>
      <c r="P56" s="115"/>
      <c r="Q56" s="87"/>
    </row>
    <row r="57" spans="1:18" ht="7.5" customHeight="1">
      <c r="A57" s="77"/>
      <c r="B57" s="111"/>
      <c r="C57" s="112"/>
      <c r="D57" s="113"/>
      <c r="E57" s="113"/>
      <c r="F57" s="113"/>
      <c r="G57" s="113"/>
      <c r="H57" s="113"/>
      <c r="I57" s="113"/>
      <c r="J57" s="114"/>
      <c r="K57" s="113"/>
      <c r="L57" s="113"/>
      <c r="M57" s="113"/>
      <c r="N57" s="113"/>
      <c r="O57" s="113"/>
      <c r="P57" s="115"/>
      <c r="Q57" s="87"/>
    </row>
    <row r="58" spans="1:18" ht="15" customHeight="1">
      <c r="A58" s="77"/>
      <c r="B58" s="120" t="str">
        <f>"1 "&amp;Texttabelle!E35</f>
        <v>1 vacances</v>
      </c>
      <c r="C58" s="112"/>
      <c r="D58" s="294"/>
      <c r="E58" s="113"/>
      <c r="F58" s="113"/>
      <c r="G58" s="113"/>
      <c r="H58" s="113"/>
      <c r="I58" s="113"/>
      <c r="J58" s="114" t="str">
        <f>Texttabelle!E76</f>
        <v>Entrée valeur positive: 1:00</v>
      </c>
      <c r="K58" s="113"/>
      <c r="L58" s="113"/>
      <c r="M58" s="113"/>
      <c r="N58" s="113"/>
      <c r="O58" s="113"/>
      <c r="P58" s="115"/>
      <c r="Q58" s="87"/>
    </row>
    <row r="59" spans="1:18" ht="15" customHeight="1">
      <c r="A59" s="77"/>
      <c r="B59" s="120" t="str">
        <f>"2 "&amp;Texttabelle!E36</f>
        <v>2 maladie</v>
      </c>
      <c r="C59" s="112"/>
      <c r="D59" s="294"/>
      <c r="E59" s="113"/>
      <c r="F59" s="113"/>
      <c r="G59" s="113"/>
      <c r="H59" s="113"/>
      <c r="I59" s="113"/>
      <c r="J59" s="114" t="str">
        <f>Texttabelle!E77</f>
        <v>Entrée valeur négative: -"1:00"</v>
      </c>
      <c r="K59" s="113"/>
      <c r="L59" s="113"/>
      <c r="M59" s="113"/>
      <c r="N59" s="113"/>
      <c r="O59" s="113"/>
      <c r="P59" s="115"/>
      <c r="Q59" s="87"/>
    </row>
    <row r="60" spans="1:18" ht="15" customHeight="1">
      <c r="A60" s="77"/>
      <c r="B60" s="120" t="str">
        <f>"3 "&amp;Texttabelle!E37</f>
        <v>3 accident</v>
      </c>
      <c r="C60" s="112"/>
      <c r="D60" s="294"/>
      <c r="E60" s="113"/>
      <c r="F60" s="113"/>
      <c r="G60" s="113"/>
      <c r="H60" s="113"/>
      <c r="I60" s="113"/>
      <c r="J60" s="114"/>
      <c r="K60" s="113"/>
      <c r="L60" s="113"/>
      <c r="M60" s="113"/>
      <c r="N60" s="113"/>
      <c r="O60" s="113"/>
      <c r="P60" s="115"/>
      <c r="Q60" s="87"/>
    </row>
    <row r="61" spans="1:18" ht="15" customHeight="1">
      <c r="A61" s="77"/>
      <c r="B61" s="120" t="str">
        <f>"4 "&amp;Texttabelle!E38</f>
        <v>4 militaire / s. civil / maternité</v>
      </c>
      <c r="C61" s="112"/>
      <c r="D61" s="294"/>
      <c r="E61" s="113"/>
      <c r="F61" s="115" t="str">
        <f>"9 "&amp;Texttabelle!E74</f>
        <v>9 correction</v>
      </c>
      <c r="G61" s="124"/>
      <c r="H61" s="294"/>
      <c r="I61" s="124"/>
      <c r="J61" s="116" t="str">
        <f>Texttabelle!E78</f>
        <v>vacances:</v>
      </c>
      <c r="K61" s="113"/>
      <c r="L61" s="113"/>
      <c r="M61" s="113"/>
      <c r="N61" s="113"/>
      <c r="O61" s="113"/>
      <c r="P61" s="115"/>
      <c r="Q61" s="87"/>
    </row>
    <row r="62" spans="1:18" ht="15" customHeight="1">
      <c r="A62" s="77"/>
      <c r="B62" s="120" t="str">
        <f>"5 "&amp;Texttabelle!E39</f>
        <v>5 absence payée</v>
      </c>
      <c r="C62" s="112"/>
      <c r="D62" s="294"/>
      <c r="E62" s="113"/>
      <c r="F62" s="563" t="str">
        <f>"10 "&amp;Texttabelle!E85</f>
        <v xml:space="preserve">10 Trav. suppl. pris </v>
      </c>
      <c r="G62" s="113"/>
      <c r="H62" s="294"/>
      <c r="I62" s="113"/>
      <c r="J62" s="114" t="str">
        <f>Texttabelle!E79</f>
        <v>selon taux d'activité (100% = 8:00 h / 80% = 6:24 h)</v>
      </c>
      <c r="K62" s="113"/>
      <c r="L62" s="113"/>
      <c r="M62" s="113"/>
      <c r="N62" s="113"/>
      <c r="O62" s="113"/>
      <c r="P62" s="115"/>
      <c r="Q62" s="87"/>
    </row>
    <row r="63" spans="1:18" ht="7.5" customHeight="1" thickBot="1">
      <c r="A63" s="77"/>
      <c r="B63" s="117"/>
      <c r="C63" s="118"/>
      <c r="D63" s="121"/>
      <c r="E63" s="121"/>
      <c r="F63" s="121"/>
      <c r="G63" s="121"/>
      <c r="H63" s="121"/>
      <c r="I63" s="121"/>
      <c r="J63" s="121"/>
      <c r="K63" s="121"/>
      <c r="L63" s="121"/>
      <c r="M63" s="121"/>
      <c r="N63" s="122"/>
      <c r="O63" s="121"/>
      <c r="P63" s="123"/>
      <c r="Q63" s="87"/>
    </row>
    <row r="64" spans="1:18" ht="15" customHeight="1">
      <c r="A64" s="77"/>
      <c r="B64" s="77"/>
      <c r="C64" s="77"/>
      <c r="D64" s="78"/>
      <c r="E64" s="78"/>
      <c r="F64" s="78"/>
      <c r="G64" s="78"/>
      <c r="H64" s="78"/>
      <c r="I64" s="78"/>
      <c r="J64" s="78"/>
      <c r="K64" s="78"/>
      <c r="L64" s="78"/>
      <c r="M64" s="78"/>
      <c r="N64" s="79"/>
      <c r="O64" s="78"/>
      <c r="P64" s="80"/>
      <c r="Q64" s="87"/>
    </row>
    <row r="65" spans="1:17" ht="186" customHeight="1">
      <c r="A65" s="77"/>
      <c r="B65" s="575">
        <f>Texttabelle!E80</f>
        <v>0</v>
      </c>
      <c r="C65" s="576"/>
      <c r="D65" s="576"/>
      <c r="E65" s="576"/>
      <c r="F65" s="576"/>
      <c r="G65" s="576"/>
      <c r="H65" s="576"/>
      <c r="I65" s="576"/>
      <c r="J65" s="576"/>
      <c r="K65" s="576"/>
      <c r="L65" s="576"/>
      <c r="M65" s="576"/>
      <c r="N65" s="576"/>
      <c r="O65" s="576"/>
      <c r="P65" s="576"/>
      <c r="Q65" s="87"/>
    </row>
    <row r="66" spans="1:17" ht="15" customHeight="1">
      <c r="A66" s="77"/>
      <c r="B66" s="77"/>
      <c r="C66" s="77"/>
      <c r="D66" s="78"/>
      <c r="E66" s="78"/>
      <c r="F66" s="78"/>
      <c r="G66" s="78"/>
      <c r="H66" s="78"/>
      <c r="I66" s="78"/>
      <c r="J66" s="78"/>
      <c r="K66" s="78"/>
      <c r="L66" s="78"/>
      <c r="M66" s="78"/>
      <c r="N66" s="78"/>
      <c r="O66" s="78"/>
      <c r="P66" s="81"/>
      <c r="Q66" s="87"/>
    </row>
    <row r="67" spans="1:17" ht="172.5" customHeight="1">
      <c r="A67" s="77"/>
      <c r="B67" s="575">
        <f>Texttabelle!E81</f>
        <v>0</v>
      </c>
      <c r="C67" s="576"/>
      <c r="D67" s="576"/>
      <c r="E67" s="576"/>
      <c r="F67" s="576"/>
      <c r="G67" s="576"/>
      <c r="H67" s="576"/>
      <c r="I67" s="576"/>
      <c r="J67" s="576"/>
      <c r="K67" s="576"/>
      <c r="L67" s="576"/>
      <c r="M67" s="576"/>
      <c r="N67" s="576"/>
      <c r="O67" s="576"/>
      <c r="P67" s="576"/>
      <c r="Q67" s="87"/>
    </row>
  </sheetData>
  <mergeCells count="3">
    <mergeCell ref="B67:P67"/>
    <mergeCell ref="F3:K3"/>
    <mergeCell ref="B65:P65"/>
  </mergeCells>
  <phoneticPr fontId="0" type="noConversion"/>
  <conditionalFormatting sqref="E28:G28">
    <cfRule type="expression" dxfId="16" priority="23" stopIfTrue="1">
      <formula>#REF!="*"</formula>
    </cfRule>
  </conditionalFormatting>
  <conditionalFormatting sqref="D28">
    <cfRule type="cellIs" dxfId="15" priority="24" stopIfTrue="1" operator="between">
      <formula>0.000694444444444444</formula>
      <formula>0.290972222222222</formula>
    </cfRule>
  </conditionalFormatting>
  <conditionalFormatting sqref="E35:G35">
    <cfRule type="expression" dxfId="14" priority="21" stopIfTrue="1">
      <formula>#REF!="*"</formula>
    </cfRule>
  </conditionalFormatting>
  <conditionalFormatting sqref="D35">
    <cfRule type="cellIs" dxfId="13" priority="22" stopIfTrue="1" operator="between">
      <formula>0.000694444444444444</formula>
      <formula>0.290972222222222</formula>
    </cfRule>
  </conditionalFormatting>
  <conditionalFormatting sqref="E38:G40">
    <cfRule type="expression" dxfId="12" priority="9" stopIfTrue="1">
      <formula>#REF!="*"</formula>
    </cfRule>
  </conditionalFormatting>
  <conditionalFormatting sqref="D38:D40">
    <cfRule type="cellIs" dxfId="11" priority="10" stopIfTrue="1" operator="between">
      <formula>0.000694444444444444</formula>
      <formula>0.290972222222222</formula>
    </cfRule>
  </conditionalFormatting>
  <conditionalFormatting sqref="E22:G26">
    <cfRule type="expression" dxfId="10" priority="5" stopIfTrue="1">
      <formula>#REF!="*"</formula>
    </cfRule>
  </conditionalFormatting>
  <conditionalFormatting sqref="D22:D26">
    <cfRule type="cellIs" dxfId="9" priority="6" stopIfTrue="1" operator="between">
      <formula>0.000694444444444444</formula>
      <formula>0.290972222222222</formula>
    </cfRule>
  </conditionalFormatting>
  <conditionalFormatting sqref="E36:G37">
    <cfRule type="expression" dxfId="8" priority="11" stopIfTrue="1">
      <formula>#REF!="*"</formula>
    </cfRule>
  </conditionalFormatting>
  <conditionalFormatting sqref="D36:D37">
    <cfRule type="cellIs" dxfId="7" priority="12" stopIfTrue="1" operator="between">
      <formula>0.000694444444444444</formula>
      <formula>0.290972222222222</formula>
    </cfRule>
  </conditionalFormatting>
  <conditionalFormatting sqref="E29:G33">
    <cfRule type="expression" dxfId="6" priority="7" stopIfTrue="1">
      <formula>#REF!="*"</formula>
    </cfRule>
  </conditionalFormatting>
  <conditionalFormatting sqref="D29:D33">
    <cfRule type="cellIs" dxfId="5" priority="8" stopIfTrue="1" operator="between">
      <formula>0.000694444444444444</formula>
      <formula>0.290972222222222</formula>
    </cfRule>
  </conditionalFormatting>
  <conditionalFormatting sqref="E15:G19">
    <cfRule type="expression" dxfId="4" priority="3" stopIfTrue="1">
      <formula>#REF!="*"</formula>
    </cfRule>
  </conditionalFormatting>
  <conditionalFormatting sqref="D15:D19">
    <cfRule type="cellIs" dxfId="3" priority="4" stopIfTrue="1" operator="between">
      <formula>0.000694444444444444</formula>
      <formula>0.290972222222222</formula>
    </cfRule>
  </conditionalFormatting>
  <conditionalFormatting sqref="E12:G12">
    <cfRule type="expression" dxfId="2" priority="1" stopIfTrue="1">
      <formula>#REF!="*"</formula>
    </cfRule>
  </conditionalFormatting>
  <conditionalFormatting sqref="D12">
    <cfRule type="cellIs" dxfId="1" priority="2" stopIfTrue="1" operator="between">
      <formula>0.000694444444444444</formula>
      <formula>0.290972222222222</formula>
    </cfRule>
  </conditionalFormatting>
  <dataValidations count="3">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 allowBlank="1" showErrorMessage="1" promptTitle="Überzeit" prompt="Total der im Berichstmonat geleisteten Überzeit_x000a_(wöchentliche Arbeitszeit über den Maximalstunden)" sqref="L49"/>
  </dataValidations>
  <printOptions horizontalCentered="1" gridLines="1"/>
  <pageMargins left="0.39370078740157483" right="0.39370078740157483" top="0.39370078740157483" bottom="0.39370078740157483" header="0.51181102362204722" footer="0.11811023622047245"/>
  <pageSetup paperSize="9" scale="68"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Z77"/>
  <sheetViews>
    <sheetView topLeftCell="FY5" zoomScale="85" zoomScaleNormal="85" workbookViewId="0">
      <selection activeCell="FZ9" sqref="FZ9"/>
    </sheetView>
  </sheetViews>
  <sheetFormatPr baseColWidth="10" defaultRowHeight="12.75"/>
  <cols>
    <col min="1" max="1" width="8.42578125" style="1" bestFit="1" customWidth="1"/>
    <col min="2" max="2" width="5" style="1" bestFit="1" customWidth="1"/>
    <col min="3" max="3" width="8" style="1" customWidth="1"/>
    <col min="4" max="4" width="6.28515625" style="1" customWidth="1"/>
    <col min="5" max="5" width="4.5703125" style="1" bestFit="1" customWidth="1"/>
    <col min="6" max="6" width="5" style="1" bestFit="1" customWidth="1"/>
    <col min="7" max="8" width="5" style="1" customWidth="1"/>
    <col min="9" max="9" width="8" style="1" bestFit="1" customWidth="1"/>
    <col min="10" max="10" width="7.5703125" style="5" bestFit="1" customWidth="1"/>
    <col min="11" max="11" width="21.85546875" style="7" customWidth="1"/>
    <col min="12" max="12" width="10.28515625" style="8" bestFit="1" customWidth="1"/>
    <col min="13" max="13" width="6.140625" style="1" customWidth="1"/>
    <col min="14" max="14" width="4.42578125" style="1" customWidth="1"/>
    <col min="15" max="15" width="19.5703125" style="1" customWidth="1"/>
    <col min="16" max="17" width="12.7109375" style="1" customWidth="1"/>
    <col min="18" max="18" width="7.7109375" style="1" customWidth="1"/>
    <col min="19" max="19" width="5" style="1" bestFit="1" customWidth="1"/>
    <col min="20" max="21" width="5" style="1" customWidth="1"/>
    <col min="22" max="22" width="5.85546875" style="1" customWidth="1"/>
    <col min="23" max="23" width="5" style="1" bestFit="1" customWidth="1"/>
    <col min="24" max="25" width="5" style="1" customWidth="1"/>
    <col min="26" max="26" width="7.28515625" style="1" customWidth="1"/>
    <col min="27" max="27" width="6.5703125" style="5" bestFit="1" customWidth="1"/>
    <col min="28" max="28" width="22" style="7" customWidth="1"/>
    <col min="29" max="29" width="11.28515625" style="8" bestFit="1" customWidth="1"/>
    <col min="30" max="30" width="4.140625" style="1" customWidth="1"/>
    <col min="31" max="31" width="4.85546875" style="1" customWidth="1"/>
    <col min="32" max="32" width="15.42578125" style="1" customWidth="1"/>
    <col min="33" max="34" width="12.7109375" style="1" customWidth="1"/>
    <col min="35" max="35" width="8" style="1" customWidth="1"/>
    <col min="36" max="36" width="5" style="1" bestFit="1" customWidth="1"/>
    <col min="37" max="38" width="5" style="1" customWidth="1"/>
    <col min="39" max="39" width="4.5703125" style="1" bestFit="1" customWidth="1"/>
    <col min="40" max="40" width="5" style="1" bestFit="1" customWidth="1"/>
    <col min="41" max="42" width="5" style="1" customWidth="1"/>
    <col min="43" max="43" width="7.5703125" style="1" customWidth="1"/>
    <col min="44" max="44" width="6.5703125" style="1" bestFit="1" customWidth="1"/>
    <col min="45" max="45" width="22" style="1" customWidth="1"/>
    <col min="46" max="46" width="10.28515625" style="1" bestFit="1" customWidth="1"/>
    <col min="47" max="47" width="4.28515625" style="1" customWidth="1"/>
    <col min="48" max="48" width="5" style="1" customWidth="1"/>
    <col min="49" max="51" width="12.7109375" style="1" customWidth="1"/>
    <col min="52" max="52" width="8.28515625" style="1" customWidth="1"/>
    <col min="53" max="53" width="5" style="1" bestFit="1" customWidth="1"/>
    <col min="54" max="55" width="5" style="1" customWidth="1"/>
    <col min="56" max="56" width="4.5703125" style="1" bestFit="1" customWidth="1"/>
    <col min="57" max="57" width="5" style="1" bestFit="1" customWidth="1"/>
    <col min="58" max="59" width="5" style="1" customWidth="1"/>
    <col min="60" max="60" width="7.42578125" style="1" customWidth="1"/>
    <col min="61" max="61" width="6.5703125" style="1" bestFit="1" customWidth="1"/>
    <col min="62" max="62" width="22" style="1" customWidth="1"/>
    <col min="63" max="63" width="10.28515625" style="1" bestFit="1" customWidth="1"/>
    <col min="64" max="64" width="4.28515625" style="1" customWidth="1"/>
    <col min="65" max="65" width="4.85546875" style="1" customWidth="1"/>
    <col min="66" max="68" width="12.7109375" style="1" customWidth="1"/>
    <col min="69" max="69" width="7.85546875" style="1" customWidth="1"/>
    <col min="70" max="70" width="5" style="1" bestFit="1" customWidth="1"/>
    <col min="71" max="72" width="5" style="1" customWidth="1"/>
    <col min="73" max="73" width="4.5703125" style="1" bestFit="1" customWidth="1"/>
    <col min="74" max="74" width="5" style="1" bestFit="1" customWidth="1"/>
    <col min="75" max="76" width="5" style="1" customWidth="1"/>
    <col min="77" max="78" width="6.5703125" style="1" bestFit="1" customWidth="1"/>
    <col min="79" max="79" width="22" style="1" customWidth="1"/>
    <col min="80" max="80" width="10.28515625" style="1" bestFit="1" customWidth="1"/>
    <col min="81" max="81" width="4.85546875" style="1" customWidth="1"/>
    <col min="82" max="82" width="4.140625" style="1" customWidth="1"/>
    <col min="83" max="85" width="12.7109375" style="1" customWidth="1"/>
    <col min="86" max="86" width="7.85546875" style="1" customWidth="1"/>
    <col min="87" max="87" width="5" style="1" bestFit="1" customWidth="1"/>
    <col min="88" max="89" width="5" style="1" customWidth="1"/>
    <col min="90" max="90" width="4.5703125" style="1" bestFit="1" customWidth="1"/>
    <col min="91" max="91" width="5" style="1" bestFit="1" customWidth="1"/>
    <col min="92" max="93" width="5" style="1" customWidth="1"/>
    <col min="94" max="95" width="6.5703125" style="1" bestFit="1" customWidth="1"/>
    <col min="96" max="96" width="22" style="1" customWidth="1"/>
    <col min="97" max="97" width="10.28515625" style="1" bestFit="1" customWidth="1"/>
    <col min="98" max="98" width="4.28515625" style="1" customWidth="1"/>
    <col min="99" max="99" width="4.85546875" style="1" customWidth="1"/>
    <col min="100" max="102" width="12.7109375" style="1" customWidth="1"/>
    <col min="103" max="103" width="8" style="1" customWidth="1"/>
    <col min="104" max="104" width="5" style="1" bestFit="1" customWidth="1"/>
    <col min="105" max="106" width="5" style="1" customWidth="1"/>
    <col min="107" max="107" width="4.5703125" style="1" bestFit="1" customWidth="1"/>
    <col min="108" max="108" width="5" style="1" bestFit="1" customWidth="1"/>
    <col min="109" max="110" width="5" style="1" customWidth="1"/>
    <col min="111" max="112" width="6.5703125" style="1" bestFit="1" customWidth="1"/>
    <col min="113" max="113" width="22" style="1" customWidth="1"/>
    <col min="114" max="114" width="10.28515625" style="1" bestFit="1" customWidth="1"/>
    <col min="115" max="115" width="4.7109375" style="1" customWidth="1"/>
    <col min="116" max="116" width="5.5703125" style="1" customWidth="1"/>
    <col min="117" max="119" width="12.7109375" style="1" customWidth="1"/>
    <col min="120" max="120" width="8" style="1" customWidth="1"/>
    <col min="121" max="121" width="5" style="1" bestFit="1" customWidth="1"/>
    <col min="122" max="123" width="5" style="1" customWidth="1"/>
    <col min="124" max="124" width="4.5703125" style="1" bestFit="1" customWidth="1"/>
    <col min="125" max="125" width="5" style="1" bestFit="1" customWidth="1"/>
    <col min="126" max="127" width="5" style="1" customWidth="1"/>
    <col min="128" max="129" width="6.5703125" style="1" bestFit="1" customWidth="1"/>
    <col min="130" max="130" width="22" style="1" customWidth="1"/>
    <col min="131" max="131" width="10.28515625" style="1" bestFit="1" customWidth="1"/>
    <col min="132" max="132" width="4" style="1" customWidth="1"/>
    <col min="133" max="133" width="4.85546875" style="1" customWidth="1"/>
    <col min="134" max="136" width="12.7109375" style="1" customWidth="1"/>
    <col min="137" max="137" width="7.85546875" style="1" customWidth="1"/>
    <col min="138" max="138" width="5" style="1" bestFit="1" customWidth="1"/>
    <col min="139" max="140" width="5" style="1" customWidth="1"/>
    <col min="141" max="141" width="4.5703125" style="1" bestFit="1" customWidth="1"/>
    <col min="142" max="144" width="5.7109375" style="1" customWidth="1"/>
    <col min="145" max="146" width="6.5703125" style="1" bestFit="1" customWidth="1"/>
    <col min="147" max="147" width="22" style="1" customWidth="1"/>
    <col min="148" max="148" width="10.28515625" style="1" bestFit="1" customWidth="1"/>
    <col min="149" max="149" width="5" style="1" customWidth="1"/>
    <col min="150" max="150" width="11.42578125" style="1"/>
    <col min="151" max="153" width="12.7109375" style="1" customWidth="1"/>
    <col min="154" max="154" width="7.85546875" style="1" customWidth="1"/>
    <col min="155" max="155" width="5" style="1" bestFit="1" customWidth="1"/>
    <col min="156" max="157" width="5" style="1" customWidth="1"/>
    <col min="158" max="158" width="4.5703125" style="1" bestFit="1" customWidth="1"/>
    <col min="159" max="159" width="5" style="1" bestFit="1" customWidth="1"/>
    <col min="160" max="161" width="5" style="1" customWidth="1"/>
    <col min="162" max="163" width="6.5703125" style="1" bestFit="1" customWidth="1"/>
    <col min="164" max="164" width="22" style="1" customWidth="1"/>
    <col min="165" max="165" width="10.28515625" style="1" bestFit="1" customWidth="1"/>
    <col min="166" max="166" width="4.7109375" style="1" customWidth="1"/>
    <col min="167" max="167" width="4.42578125" style="1" customWidth="1"/>
    <col min="168" max="170" width="12.7109375" style="1" customWidth="1"/>
    <col min="171" max="171" width="7.85546875" style="1" customWidth="1"/>
    <col min="172" max="174" width="6" style="1" customWidth="1"/>
    <col min="175" max="175" width="4.5703125" style="1" bestFit="1" customWidth="1"/>
    <col min="176" max="176" width="5" style="1" bestFit="1" customWidth="1"/>
    <col min="177" max="178" width="5" style="1" customWidth="1"/>
    <col min="179" max="180" width="6.5703125" style="1" bestFit="1" customWidth="1"/>
    <col min="181" max="181" width="22" style="1" customWidth="1"/>
    <col min="182" max="182" width="10.28515625" style="1" bestFit="1" customWidth="1"/>
    <col min="183" max="183" width="4.140625" style="1" customWidth="1"/>
    <col min="184" max="184" width="5.42578125" style="1" customWidth="1"/>
    <col min="185" max="185" width="12.5703125" style="1" customWidth="1"/>
    <col min="186" max="187" width="12.7109375" style="1" customWidth="1"/>
    <col min="188" max="188" width="8" style="1" customWidth="1"/>
    <col min="189" max="189" width="5" style="1" bestFit="1" customWidth="1"/>
    <col min="190" max="191" width="5" style="1" customWidth="1"/>
    <col min="192" max="192" width="4.5703125" style="1" bestFit="1" customWidth="1"/>
    <col min="193" max="193" width="5" style="1" bestFit="1" customWidth="1"/>
    <col min="194" max="195" width="5" style="1" customWidth="1"/>
    <col min="196" max="197" width="6.5703125" style="1" bestFit="1" customWidth="1"/>
    <col min="198" max="198" width="22" style="1" customWidth="1"/>
    <col min="199" max="199" width="10.28515625" style="1" bestFit="1" customWidth="1"/>
    <col min="200" max="200" width="4.28515625" style="1" customWidth="1"/>
    <col min="201" max="201" width="5.5703125" style="1" customWidth="1"/>
    <col min="202" max="204" width="12.7109375" style="1" customWidth="1"/>
    <col min="205" max="291" width="11.42578125" style="1"/>
    <col min="292" max="292" width="3.28515625" style="1" bestFit="1" customWidth="1"/>
    <col min="293" max="293" width="21.42578125" style="1" bestFit="1" customWidth="1"/>
    <col min="294" max="16384" width="11.42578125" style="1"/>
  </cols>
  <sheetData>
    <row r="1" spans="1:208" s="11" customFormat="1" ht="66.75" customHeight="1">
      <c r="A1" s="498" t="str">
        <f>Texttabelle!$E$108</f>
        <v>heures_m</v>
      </c>
      <c r="B1" s="498" t="str">
        <f>Texttabelle!$E$110</f>
        <v>matin</v>
      </c>
      <c r="C1" s="498" t="str">
        <f>Texttabelle!$E$108</f>
        <v>heures_m</v>
      </c>
      <c r="D1" s="498" t="str">
        <f>Texttabelle!$E$110</f>
        <v>matin</v>
      </c>
      <c r="E1" s="498" t="str">
        <f>Texttabelle!$E$109</f>
        <v>heures_a</v>
      </c>
      <c r="F1" s="498" t="str">
        <f>Texttabelle!$E$111</f>
        <v>après-midi</v>
      </c>
      <c r="G1" s="498" t="str">
        <f>Texttabelle!$E$109</f>
        <v>heures_a</v>
      </c>
      <c r="H1" s="498" t="str">
        <f>Texttabelle!$E$111</f>
        <v>après-midi</v>
      </c>
      <c r="I1" s="498" t="str">
        <f>Texttabelle!$E$49</f>
        <v>Tot. heures</v>
      </c>
      <c r="J1" s="499" t="str">
        <f>Texttabelle!$E$103</f>
        <v>Temps de travail supplémentaire</v>
      </c>
      <c r="K1" s="500" t="str">
        <f>Texttabelle!$E$51</f>
        <v>commentaire</v>
      </c>
      <c r="L1" s="503" t="s">
        <v>65</v>
      </c>
      <c r="M1" s="498" t="str">
        <f>Texttabelle!$E$112</f>
        <v>jour</v>
      </c>
      <c r="N1" s="54" t="str">
        <f>Texttabelle!$E$113</f>
        <v xml:space="preserve">jours congés </v>
      </c>
      <c r="O1" s="54" t="str">
        <f>Texttabelle!$E$114</f>
        <v>désignation</v>
      </c>
      <c r="P1" s="54"/>
      <c r="Q1" s="54"/>
      <c r="R1" s="505" t="str">
        <f>Texttabelle!$E$108</f>
        <v>heures_m</v>
      </c>
      <c r="S1" s="505" t="str">
        <f>Texttabelle!$E$110</f>
        <v>matin</v>
      </c>
      <c r="T1" s="505" t="str">
        <f>Texttabelle!$E$108</f>
        <v>heures_m</v>
      </c>
      <c r="U1" s="505" t="str">
        <f>Texttabelle!$E$110</f>
        <v>matin</v>
      </c>
      <c r="V1" s="505" t="str">
        <f>Texttabelle!$E$109</f>
        <v>heures_a</v>
      </c>
      <c r="W1" s="505" t="str">
        <f>Texttabelle!$E$111</f>
        <v>après-midi</v>
      </c>
      <c r="X1" s="505" t="str">
        <f>Texttabelle!$E$109</f>
        <v>heures_a</v>
      </c>
      <c r="Y1" s="505" t="str">
        <f>Texttabelle!$E$111</f>
        <v>après-midi</v>
      </c>
      <c r="Z1" s="505" t="str">
        <f>Texttabelle!$E$49</f>
        <v>Tot. heures</v>
      </c>
      <c r="AA1" s="506" t="str">
        <f>Texttabelle!$E$103</f>
        <v>Temps de travail supplémentaire</v>
      </c>
      <c r="AB1" s="507" t="str">
        <f>Texttabelle!$E$51</f>
        <v>commentaire</v>
      </c>
      <c r="AC1" s="546" t="s">
        <v>68</v>
      </c>
      <c r="AD1" s="505" t="str">
        <f>Texttabelle!$E$112</f>
        <v>jour</v>
      </c>
      <c r="AE1" s="54" t="str">
        <f>Texttabelle!$E$113</f>
        <v xml:space="preserve">jours congés </v>
      </c>
      <c r="AF1" s="54" t="str">
        <f>Texttabelle!$E$114</f>
        <v>désignation</v>
      </c>
      <c r="AG1" s="54"/>
      <c r="AH1" s="54"/>
      <c r="AI1" s="12" t="str">
        <f>Texttabelle!$E$108</f>
        <v>heures_m</v>
      </c>
      <c r="AJ1" s="12" t="str">
        <f>Texttabelle!$E$110</f>
        <v>matin</v>
      </c>
      <c r="AK1" s="12" t="str">
        <f>Texttabelle!$E$108</f>
        <v>heures_m</v>
      </c>
      <c r="AL1" s="12" t="str">
        <f>Texttabelle!$E$110</f>
        <v>matin</v>
      </c>
      <c r="AM1" s="12" t="str">
        <f>Texttabelle!$E$109</f>
        <v>heures_a</v>
      </c>
      <c r="AN1" s="12" t="str">
        <f>Texttabelle!$E$111</f>
        <v>après-midi</v>
      </c>
      <c r="AO1" s="12" t="str">
        <f>Texttabelle!$E$109</f>
        <v>heures_a</v>
      </c>
      <c r="AP1" s="12" t="str">
        <f>Texttabelle!$E$111</f>
        <v>après-midi</v>
      </c>
      <c r="AQ1" s="12" t="str">
        <f>Texttabelle!$E$49</f>
        <v>Tot. heures</v>
      </c>
      <c r="AR1" s="469" t="str">
        <f>Texttabelle!$E$103</f>
        <v>Temps de travail supplémentaire</v>
      </c>
      <c r="AS1" s="13" t="str">
        <f>Texttabelle!$E$51</f>
        <v>commentaire</v>
      </c>
      <c r="AT1" s="504" t="s">
        <v>69</v>
      </c>
      <c r="AU1" s="12" t="str">
        <f>Texttabelle!$E$112</f>
        <v>jour</v>
      </c>
      <c r="AV1" s="54" t="str">
        <f>Texttabelle!$E$113</f>
        <v xml:space="preserve">jours congés </v>
      </c>
      <c r="AW1" s="54" t="str">
        <f>Texttabelle!$E$114</f>
        <v>désignation</v>
      </c>
      <c r="AX1" s="54"/>
      <c r="AY1" s="54"/>
      <c r="AZ1" s="505" t="str">
        <f>Texttabelle!$E$108</f>
        <v>heures_m</v>
      </c>
      <c r="BA1" s="505" t="str">
        <f>Texttabelle!$E$110</f>
        <v>matin</v>
      </c>
      <c r="BB1" s="505" t="str">
        <f>Texttabelle!$E$108</f>
        <v>heures_m</v>
      </c>
      <c r="BC1" s="505" t="str">
        <f>Texttabelle!$E$110</f>
        <v>matin</v>
      </c>
      <c r="BD1" s="505" t="str">
        <f>Texttabelle!$E$109</f>
        <v>heures_a</v>
      </c>
      <c r="BE1" s="505" t="str">
        <f>Texttabelle!$E$111</f>
        <v>après-midi</v>
      </c>
      <c r="BF1" s="505" t="str">
        <f>Texttabelle!$E$109</f>
        <v>heures_a</v>
      </c>
      <c r="BG1" s="505" t="str">
        <f>Texttabelle!$E$111</f>
        <v>après-midi</v>
      </c>
      <c r="BH1" s="505" t="str">
        <f>Texttabelle!$E$49</f>
        <v>Tot. heures</v>
      </c>
      <c r="BI1" s="506" t="str">
        <f>Texttabelle!$E$103</f>
        <v>Temps de travail supplémentaire</v>
      </c>
      <c r="BJ1" s="507" t="str">
        <f>Texttabelle!$E$51</f>
        <v>commentaire</v>
      </c>
      <c r="BK1" s="546" t="s">
        <v>70</v>
      </c>
      <c r="BL1" s="505" t="str">
        <f>Texttabelle!$E$112</f>
        <v>jour</v>
      </c>
      <c r="BM1" s="54" t="str">
        <f>Texttabelle!$E$113</f>
        <v xml:space="preserve">jours congés </v>
      </c>
      <c r="BN1" s="54" t="str">
        <f>Texttabelle!$E$114</f>
        <v>désignation</v>
      </c>
      <c r="BO1" s="54"/>
      <c r="BP1" s="54"/>
      <c r="BQ1" s="12" t="str">
        <f>Texttabelle!$E$108</f>
        <v>heures_m</v>
      </c>
      <c r="BR1" s="12" t="str">
        <f>Texttabelle!$E$110</f>
        <v>matin</v>
      </c>
      <c r="BS1" s="12" t="str">
        <f>Texttabelle!$E$108</f>
        <v>heures_m</v>
      </c>
      <c r="BT1" s="12" t="str">
        <f>Texttabelle!$E$110</f>
        <v>matin</v>
      </c>
      <c r="BU1" s="12" t="str">
        <f>Texttabelle!$E$109</f>
        <v>heures_a</v>
      </c>
      <c r="BV1" s="12" t="str">
        <f>Texttabelle!$E$111</f>
        <v>après-midi</v>
      </c>
      <c r="BW1" s="12" t="str">
        <f>Texttabelle!$E$109</f>
        <v>heures_a</v>
      </c>
      <c r="BX1" s="12" t="str">
        <f>Texttabelle!$E$111</f>
        <v>après-midi</v>
      </c>
      <c r="BY1" s="12" t="str">
        <f>Texttabelle!$E$49</f>
        <v>Tot. heures</v>
      </c>
      <c r="BZ1" s="469" t="str">
        <f>Texttabelle!$E$103</f>
        <v>Temps de travail supplémentaire</v>
      </c>
      <c r="CA1" s="13" t="str">
        <f>Texttabelle!$E$51</f>
        <v>commentaire</v>
      </c>
      <c r="CB1" s="504" t="s">
        <v>4</v>
      </c>
      <c r="CC1" s="12" t="str">
        <f>Texttabelle!$E$112</f>
        <v>jour</v>
      </c>
      <c r="CD1" s="54" t="str">
        <f>Texttabelle!$E$113</f>
        <v xml:space="preserve">jours congés </v>
      </c>
      <c r="CE1" s="54" t="str">
        <f>Texttabelle!$E$114</f>
        <v>désignation</v>
      </c>
      <c r="CF1" s="54"/>
      <c r="CG1" s="54"/>
      <c r="CH1" s="505" t="str">
        <f>Texttabelle!$E$108</f>
        <v>heures_m</v>
      </c>
      <c r="CI1" s="505" t="str">
        <f>Texttabelle!$E$110</f>
        <v>matin</v>
      </c>
      <c r="CJ1" s="505" t="str">
        <f>Texttabelle!$E$108</f>
        <v>heures_m</v>
      </c>
      <c r="CK1" s="505" t="str">
        <f>Texttabelle!$E$110</f>
        <v>matin</v>
      </c>
      <c r="CL1" s="505" t="str">
        <f>Texttabelle!$E$109</f>
        <v>heures_a</v>
      </c>
      <c r="CM1" s="505" t="str">
        <f>Texttabelle!$E$111</f>
        <v>après-midi</v>
      </c>
      <c r="CN1" s="505" t="str">
        <f>Texttabelle!$E$109</f>
        <v>heures_a</v>
      </c>
      <c r="CO1" s="505" t="str">
        <f>Texttabelle!$E$111</f>
        <v>après-midi</v>
      </c>
      <c r="CP1" s="505" t="str">
        <f>Texttabelle!$E$49</f>
        <v>Tot. heures</v>
      </c>
      <c r="CQ1" s="506" t="str">
        <f>Texttabelle!$E$103</f>
        <v>Temps de travail supplémentaire</v>
      </c>
      <c r="CR1" s="507" t="str">
        <f>Texttabelle!$E$51</f>
        <v>commentaire</v>
      </c>
      <c r="CS1" s="546" t="s">
        <v>42</v>
      </c>
      <c r="CT1" s="505" t="str">
        <f>Texttabelle!$E$112</f>
        <v>jour</v>
      </c>
      <c r="CU1" s="54" t="str">
        <f>Texttabelle!$E$113</f>
        <v xml:space="preserve">jours congés </v>
      </c>
      <c r="CV1" s="54" t="str">
        <f>Texttabelle!$E$114</f>
        <v>désignation</v>
      </c>
      <c r="CW1" s="54"/>
      <c r="CX1" s="54"/>
      <c r="CY1" s="12" t="str">
        <f>Texttabelle!$E$108</f>
        <v>heures_m</v>
      </c>
      <c r="CZ1" s="12" t="str">
        <f>Texttabelle!$E$110</f>
        <v>matin</v>
      </c>
      <c r="DA1" s="12" t="str">
        <f>Texttabelle!$E$108</f>
        <v>heures_m</v>
      </c>
      <c r="DB1" s="12" t="str">
        <f>Texttabelle!$E$110</f>
        <v>matin</v>
      </c>
      <c r="DC1" s="12" t="str">
        <f>Texttabelle!$E$109</f>
        <v>heures_a</v>
      </c>
      <c r="DD1" s="12" t="str">
        <f>Texttabelle!$E$111</f>
        <v>après-midi</v>
      </c>
      <c r="DE1" s="12" t="str">
        <f>Texttabelle!$E$109</f>
        <v>heures_a</v>
      </c>
      <c r="DF1" s="12" t="str">
        <f>Texttabelle!$E$111</f>
        <v>après-midi</v>
      </c>
      <c r="DG1" s="12" t="str">
        <f>Texttabelle!$E$49</f>
        <v>Tot. heures</v>
      </c>
      <c r="DH1" s="469" t="str">
        <f>Texttabelle!$E$103</f>
        <v>Temps de travail supplémentaire</v>
      </c>
      <c r="DI1" s="13" t="str">
        <f>Texttabelle!$E$51</f>
        <v>commentaire</v>
      </c>
      <c r="DJ1" s="504" t="s">
        <v>43</v>
      </c>
      <c r="DK1" s="12" t="str">
        <f>Texttabelle!$E$112</f>
        <v>jour</v>
      </c>
      <c r="DL1" s="54" t="str">
        <f>Texttabelle!$E$113</f>
        <v xml:space="preserve">jours congés </v>
      </c>
      <c r="DM1" s="54" t="str">
        <f>Texttabelle!$E$114</f>
        <v>désignation</v>
      </c>
      <c r="DN1" s="54"/>
      <c r="DO1" s="54"/>
      <c r="DP1" s="505" t="str">
        <f>Texttabelle!$E$108</f>
        <v>heures_m</v>
      </c>
      <c r="DQ1" s="505" t="str">
        <f>Texttabelle!$E$110</f>
        <v>matin</v>
      </c>
      <c r="DR1" s="505" t="str">
        <f>Texttabelle!$E$108</f>
        <v>heures_m</v>
      </c>
      <c r="DS1" s="505" t="str">
        <f>Texttabelle!$E$110</f>
        <v>matin</v>
      </c>
      <c r="DT1" s="505" t="str">
        <f>Texttabelle!$E$109</f>
        <v>heures_a</v>
      </c>
      <c r="DU1" s="505" t="str">
        <f>Texttabelle!$E$111</f>
        <v>après-midi</v>
      </c>
      <c r="DV1" s="505" t="str">
        <f>Texttabelle!$E$109</f>
        <v>heures_a</v>
      </c>
      <c r="DW1" s="505" t="str">
        <f>Texttabelle!$E$111</f>
        <v>après-midi</v>
      </c>
      <c r="DX1" s="505" t="str">
        <f>Texttabelle!$E$49</f>
        <v>Tot. heures</v>
      </c>
      <c r="DY1" s="506" t="str">
        <f>Texttabelle!$E$103</f>
        <v>Temps de travail supplémentaire</v>
      </c>
      <c r="DZ1" s="507" t="str">
        <f>Texttabelle!$E$51</f>
        <v>commentaire</v>
      </c>
      <c r="EA1" s="508" t="s">
        <v>71</v>
      </c>
      <c r="EB1" s="505" t="str">
        <f>Texttabelle!$E$112</f>
        <v>jour</v>
      </c>
      <c r="EC1" s="54" t="str">
        <f>Texttabelle!$E$113</f>
        <v xml:space="preserve">jours congés </v>
      </c>
      <c r="ED1" s="54" t="str">
        <f>Texttabelle!$E$114</f>
        <v>désignation</v>
      </c>
      <c r="EE1" s="54"/>
      <c r="EF1" s="54"/>
      <c r="EG1" s="12" t="str">
        <f>Texttabelle!$E$108</f>
        <v>heures_m</v>
      </c>
      <c r="EH1" s="12" t="str">
        <f>Texttabelle!$E$110</f>
        <v>matin</v>
      </c>
      <c r="EI1" s="12" t="str">
        <f>Texttabelle!$E$108</f>
        <v>heures_m</v>
      </c>
      <c r="EJ1" s="12" t="str">
        <f>Texttabelle!$E$110</f>
        <v>matin</v>
      </c>
      <c r="EK1" s="12" t="str">
        <f>Texttabelle!$E$109</f>
        <v>heures_a</v>
      </c>
      <c r="EL1" s="12" t="str">
        <f>Texttabelle!$E$111</f>
        <v>après-midi</v>
      </c>
      <c r="EM1" s="12" t="str">
        <f>Texttabelle!$E$109</f>
        <v>heures_a</v>
      </c>
      <c r="EN1" s="12" t="str">
        <f>Texttabelle!$E$111</f>
        <v>après-midi</v>
      </c>
      <c r="EO1" s="12" t="str">
        <f>Texttabelle!$E$49</f>
        <v>Tot. heures</v>
      </c>
      <c r="EP1" s="469" t="str">
        <f>Texttabelle!$E$103</f>
        <v>Temps de travail supplémentaire</v>
      </c>
      <c r="EQ1" s="13" t="str">
        <f>Texttabelle!$E$51</f>
        <v>commentaire</v>
      </c>
      <c r="ER1" s="504" t="s">
        <v>72</v>
      </c>
      <c r="ES1" s="12" t="str">
        <f>Texttabelle!$E$112</f>
        <v>jour</v>
      </c>
      <c r="ET1" s="54" t="str">
        <f>Texttabelle!$E$113</f>
        <v xml:space="preserve">jours congés </v>
      </c>
      <c r="EU1" s="54" t="str">
        <f>Texttabelle!$E$114</f>
        <v>désignation</v>
      </c>
      <c r="EV1" s="54"/>
      <c r="EW1" s="54"/>
      <c r="EX1" s="505" t="str">
        <f>Texttabelle!$E$108</f>
        <v>heures_m</v>
      </c>
      <c r="EY1" s="505" t="str">
        <f>Texttabelle!$E$110</f>
        <v>matin</v>
      </c>
      <c r="EZ1" s="505" t="str">
        <f>Texttabelle!$E$108</f>
        <v>heures_m</v>
      </c>
      <c r="FA1" s="505" t="str">
        <f>Texttabelle!$E$110</f>
        <v>matin</v>
      </c>
      <c r="FB1" s="505" t="str">
        <f>Texttabelle!$E$109</f>
        <v>heures_a</v>
      </c>
      <c r="FC1" s="505" t="str">
        <f>Texttabelle!$E$111</f>
        <v>après-midi</v>
      </c>
      <c r="FD1" s="505" t="str">
        <f>Texttabelle!$E$109</f>
        <v>heures_a</v>
      </c>
      <c r="FE1" s="505" t="str">
        <f>Texttabelle!$E$111</f>
        <v>après-midi</v>
      </c>
      <c r="FF1" s="505" t="str">
        <f>Texttabelle!$E$49</f>
        <v>Tot. heures</v>
      </c>
      <c r="FG1" s="506" t="str">
        <f>Texttabelle!$E$103</f>
        <v>Temps de travail supplémentaire</v>
      </c>
      <c r="FH1" s="507" t="str">
        <f>Texttabelle!$E$51</f>
        <v>commentaire</v>
      </c>
      <c r="FI1" s="546" t="s">
        <v>73</v>
      </c>
      <c r="FJ1" s="505" t="str">
        <f>Texttabelle!$E$112</f>
        <v>jour</v>
      </c>
      <c r="FK1" s="54" t="str">
        <f>Texttabelle!$E$113</f>
        <v xml:space="preserve">jours congés </v>
      </c>
      <c r="FL1" s="54" t="str">
        <f>Texttabelle!$E$114</f>
        <v>désignation</v>
      </c>
      <c r="FM1" s="54"/>
      <c r="FN1" s="54"/>
      <c r="FO1" s="12" t="str">
        <f>Texttabelle!$E$108</f>
        <v>heures_m</v>
      </c>
      <c r="FP1" s="12" t="str">
        <f>Texttabelle!$E$110</f>
        <v>matin</v>
      </c>
      <c r="FQ1" s="12" t="str">
        <f>Texttabelle!$E$108</f>
        <v>heures_m</v>
      </c>
      <c r="FR1" s="12" t="str">
        <f>Texttabelle!$E$110</f>
        <v>matin</v>
      </c>
      <c r="FS1" s="12" t="str">
        <f>Texttabelle!$E$109</f>
        <v>heures_a</v>
      </c>
      <c r="FT1" s="12" t="str">
        <f>Texttabelle!$E$111</f>
        <v>après-midi</v>
      </c>
      <c r="FU1" s="12" t="str">
        <f>Texttabelle!$E$109</f>
        <v>heures_a</v>
      </c>
      <c r="FV1" s="12" t="str">
        <f>Texttabelle!$E$111</f>
        <v>après-midi</v>
      </c>
      <c r="FW1" s="12" t="str">
        <f>Texttabelle!$E$49</f>
        <v>Tot. heures</v>
      </c>
      <c r="FX1" s="469" t="str">
        <f>Texttabelle!$E$103</f>
        <v>Temps de travail supplémentaire</v>
      </c>
      <c r="FY1" s="13" t="str">
        <f>Texttabelle!$E$51</f>
        <v>commentaire</v>
      </c>
      <c r="FZ1" s="504" t="s">
        <v>74</v>
      </c>
      <c r="GA1" s="12" t="str">
        <f>Texttabelle!$E$112</f>
        <v>jour</v>
      </c>
      <c r="GB1" s="54" t="str">
        <f>Texttabelle!$E$113</f>
        <v xml:space="preserve">jours congés </v>
      </c>
      <c r="GC1" s="54" t="str">
        <f>Texttabelle!$E$114</f>
        <v>désignation</v>
      </c>
      <c r="GD1" s="54"/>
      <c r="GE1" s="54"/>
      <c r="GF1" s="505" t="str">
        <f>Texttabelle!$E$108</f>
        <v>heures_m</v>
      </c>
      <c r="GG1" s="505" t="str">
        <f>Texttabelle!$E$110</f>
        <v>matin</v>
      </c>
      <c r="GH1" s="505" t="str">
        <f>Texttabelle!$E$108</f>
        <v>heures_m</v>
      </c>
      <c r="GI1" s="505" t="str">
        <f>Texttabelle!$E$110</f>
        <v>matin</v>
      </c>
      <c r="GJ1" s="505" t="str">
        <f>Texttabelle!$E$109</f>
        <v>heures_a</v>
      </c>
      <c r="GK1" s="505" t="str">
        <f>Texttabelle!$E$111</f>
        <v>après-midi</v>
      </c>
      <c r="GL1" s="505" t="str">
        <f>Texttabelle!$E$109</f>
        <v>heures_a</v>
      </c>
      <c r="GM1" s="505" t="str">
        <f>Texttabelle!$E$111</f>
        <v>après-midi</v>
      </c>
      <c r="GN1" s="505" t="str">
        <f>Texttabelle!$E$49</f>
        <v>Tot. heures</v>
      </c>
      <c r="GO1" s="506" t="str">
        <f>Texttabelle!$E$103</f>
        <v>Temps de travail supplémentaire</v>
      </c>
      <c r="GP1" s="507" t="str">
        <f>Texttabelle!$E$51</f>
        <v>commentaire</v>
      </c>
      <c r="GQ1" s="546" t="s">
        <v>75</v>
      </c>
      <c r="GR1" s="505" t="str">
        <f>Texttabelle!$E$112</f>
        <v>jour</v>
      </c>
      <c r="GS1" s="54" t="str">
        <f>Texttabelle!$E$113</f>
        <v xml:space="preserve">jours congés </v>
      </c>
      <c r="GT1" s="54" t="str">
        <f>Texttabelle!$E$114</f>
        <v>désignation</v>
      </c>
      <c r="GU1" s="54"/>
      <c r="GV1" s="54"/>
      <c r="GY1" s="3">
        <v>1</v>
      </c>
      <c r="GZ1" s="3" t="str">
        <f>Texttabelle!E35</f>
        <v>vacances</v>
      </c>
    </row>
    <row r="2" spans="1:208">
      <c r="A2" s="288"/>
      <c r="B2" s="288"/>
      <c r="C2" s="288"/>
      <c r="D2" s="288"/>
      <c r="E2" s="288"/>
      <c r="F2" s="288"/>
      <c r="G2" s="288"/>
      <c r="H2" s="288"/>
      <c r="I2" s="288"/>
      <c r="J2" s="289"/>
      <c r="K2" s="501"/>
      <c r="L2" s="502" t="str">
        <f>E42</f>
        <v>janvier</v>
      </c>
      <c r="M2" s="288"/>
      <c r="R2" s="509"/>
      <c r="S2" s="509"/>
      <c r="T2" s="509"/>
      <c r="U2" s="509"/>
      <c r="V2" s="509"/>
      <c r="W2" s="509"/>
      <c r="X2" s="509"/>
      <c r="Y2" s="509"/>
      <c r="Z2" s="509"/>
      <c r="AA2" s="510"/>
      <c r="AB2" s="511"/>
      <c r="AC2" s="512" t="str">
        <f>V42</f>
        <v>février</v>
      </c>
      <c r="AD2" s="509"/>
      <c r="AE2" s="20"/>
      <c r="AF2" s="20"/>
      <c r="AG2" s="20"/>
      <c r="AH2" s="20"/>
      <c r="AI2" s="14"/>
      <c r="AJ2" s="14"/>
      <c r="AK2" s="14"/>
      <c r="AL2" s="14"/>
      <c r="AM2" s="14"/>
      <c r="AN2" s="14"/>
      <c r="AO2" s="14"/>
      <c r="AP2" s="14"/>
      <c r="AQ2" s="14"/>
      <c r="AR2" s="15"/>
      <c r="AS2" s="16"/>
      <c r="AT2" s="502" t="str">
        <f>AM42</f>
        <v>mars</v>
      </c>
      <c r="AU2" s="14"/>
      <c r="AZ2" s="509"/>
      <c r="BA2" s="509"/>
      <c r="BB2" s="509"/>
      <c r="BC2" s="509"/>
      <c r="BD2" s="509"/>
      <c r="BE2" s="509"/>
      <c r="BF2" s="509"/>
      <c r="BG2" s="509"/>
      <c r="BH2" s="509"/>
      <c r="BI2" s="510"/>
      <c r="BJ2" s="511"/>
      <c r="BK2" s="512" t="str">
        <f>BD42</f>
        <v>avril</v>
      </c>
      <c r="BL2" s="509"/>
      <c r="BQ2" s="14"/>
      <c r="BR2" s="14"/>
      <c r="BS2" s="14"/>
      <c r="BT2" s="14"/>
      <c r="BU2" s="14"/>
      <c r="BV2" s="14"/>
      <c r="BW2" s="14"/>
      <c r="BX2" s="14"/>
      <c r="BY2" s="14"/>
      <c r="BZ2" s="15"/>
      <c r="CA2" s="16"/>
      <c r="CB2" s="502" t="str">
        <f>BU42</f>
        <v>mai</v>
      </c>
      <c r="CC2" s="14"/>
      <c r="CH2" s="509"/>
      <c r="CI2" s="509"/>
      <c r="CJ2" s="509"/>
      <c r="CK2" s="509"/>
      <c r="CL2" s="509"/>
      <c r="CM2" s="509"/>
      <c r="CN2" s="509"/>
      <c r="CO2" s="509"/>
      <c r="CP2" s="509"/>
      <c r="CQ2" s="510"/>
      <c r="CR2" s="511"/>
      <c r="CS2" s="512" t="str">
        <f>CL42</f>
        <v>juin</v>
      </c>
      <c r="CT2" s="509"/>
      <c r="CY2" s="14"/>
      <c r="CZ2" s="14"/>
      <c r="DA2" s="14"/>
      <c r="DB2" s="14"/>
      <c r="DC2" s="14"/>
      <c r="DD2" s="14"/>
      <c r="DE2" s="14"/>
      <c r="DF2" s="14"/>
      <c r="DG2" s="14"/>
      <c r="DH2" s="15"/>
      <c r="DI2" s="16"/>
      <c r="DJ2" s="502" t="str">
        <f>DC42</f>
        <v>juillet</v>
      </c>
      <c r="DK2" s="14"/>
      <c r="DP2" s="509"/>
      <c r="DQ2" s="509"/>
      <c r="DR2" s="509"/>
      <c r="DS2" s="509"/>
      <c r="DT2" s="509"/>
      <c r="DU2" s="509"/>
      <c r="DV2" s="509"/>
      <c r="DW2" s="509"/>
      <c r="DX2" s="509"/>
      <c r="DY2" s="510"/>
      <c r="DZ2" s="511"/>
      <c r="EA2" s="512" t="str">
        <f>DT42</f>
        <v>août</v>
      </c>
      <c r="EB2" s="509"/>
      <c r="EG2" s="14"/>
      <c r="EH2" s="14"/>
      <c r="EI2" s="14"/>
      <c r="EJ2" s="14"/>
      <c r="EK2" s="14"/>
      <c r="EL2" s="14"/>
      <c r="EM2" s="14"/>
      <c r="EN2" s="14"/>
      <c r="EO2" s="14"/>
      <c r="EP2" s="15"/>
      <c r="EQ2" s="16"/>
      <c r="ER2" s="502" t="str">
        <f>EK42</f>
        <v>sept.</v>
      </c>
      <c r="ES2" s="14"/>
      <c r="EX2" s="509"/>
      <c r="EY2" s="509"/>
      <c r="EZ2" s="509"/>
      <c r="FA2" s="509"/>
      <c r="FB2" s="509"/>
      <c r="FC2" s="509"/>
      <c r="FD2" s="509"/>
      <c r="FE2" s="509"/>
      <c r="FF2" s="509"/>
      <c r="FG2" s="510"/>
      <c r="FH2" s="511"/>
      <c r="FI2" s="512" t="str">
        <f>FB42</f>
        <v>oct.</v>
      </c>
      <c r="FJ2" s="509"/>
      <c r="FO2" s="14"/>
      <c r="FP2" s="14"/>
      <c r="FQ2" s="14"/>
      <c r="FR2" s="14"/>
      <c r="FS2" s="14"/>
      <c r="FT2" s="14"/>
      <c r="FU2" s="14"/>
      <c r="FV2" s="14"/>
      <c r="FW2" s="14"/>
      <c r="FX2" s="15"/>
      <c r="FY2" s="16"/>
      <c r="FZ2" s="502" t="str">
        <f>FS42</f>
        <v>nov.</v>
      </c>
      <c r="GA2" s="14"/>
      <c r="GF2" s="509"/>
      <c r="GG2" s="509"/>
      <c r="GH2" s="509"/>
      <c r="GI2" s="509"/>
      <c r="GJ2" s="509"/>
      <c r="GK2" s="509"/>
      <c r="GL2" s="509"/>
      <c r="GM2" s="509"/>
      <c r="GN2" s="509"/>
      <c r="GO2" s="510"/>
      <c r="GP2" s="511"/>
      <c r="GQ2" s="512" t="str">
        <f>GJ42</f>
        <v>déc.</v>
      </c>
      <c r="GR2" s="509"/>
      <c r="GY2" s="3">
        <v>2</v>
      </c>
      <c r="GZ2" s="3" t="str">
        <f>Texttabelle!E36</f>
        <v>maladie</v>
      </c>
    </row>
    <row r="3" spans="1:208">
      <c r="A3" s="288"/>
      <c r="B3" s="288"/>
      <c r="C3" s="288"/>
      <c r="D3" s="288"/>
      <c r="E3" s="288"/>
      <c r="F3" s="288"/>
      <c r="G3" s="288"/>
      <c r="H3" s="288"/>
      <c r="I3" s="288"/>
      <c r="J3" s="289"/>
      <c r="K3" s="501"/>
      <c r="L3" s="290"/>
      <c r="M3" s="288"/>
      <c r="R3" s="509"/>
      <c r="S3" s="509"/>
      <c r="T3" s="509"/>
      <c r="U3" s="509"/>
      <c r="V3" s="509"/>
      <c r="W3" s="509"/>
      <c r="X3" s="509"/>
      <c r="Y3" s="509"/>
      <c r="Z3" s="509"/>
      <c r="AA3" s="510"/>
      <c r="AB3" s="511"/>
      <c r="AC3" s="513"/>
      <c r="AD3" s="509"/>
      <c r="AE3" s="20"/>
      <c r="AF3" s="20"/>
      <c r="AG3" s="20"/>
      <c r="AH3" s="20"/>
      <c r="AI3" s="14"/>
      <c r="AJ3" s="14"/>
      <c r="AK3" s="14"/>
      <c r="AL3" s="14"/>
      <c r="AM3" s="14"/>
      <c r="AN3" s="14"/>
      <c r="AO3" s="14"/>
      <c r="AP3" s="14"/>
      <c r="AQ3" s="14"/>
      <c r="AR3" s="15"/>
      <c r="AS3" s="16"/>
      <c r="AT3" s="17"/>
      <c r="AU3" s="14"/>
      <c r="AZ3" s="509"/>
      <c r="BA3" s="509"/>
      <c r="BB3" s="509"/>
      <c r="BC3" s="509"/>
      <c r="BD3" s="509"/>
      <c r="BE3" s="509"/>
      <c r="BF3" s="509"/>
      <c r="BG3" s="509"/>
      <c r="BH3" s="509"/>
      <c r="BI3" s="510"/>
      <c r="BJ3" s="511"/>
      <c r="BK3" s="513"/>
      <c r="BL3" s="509"/>
      <c r="BQ3" s="14"/>
      <c r="BR3" s="14"/>
      <c r="BS3" s="14"/>
      <c r="BT3" s="14"/>
      <c r="BU3" s="14"/>
      <c r="BV3" s="14"/>
      <c r="BW3" s="14"/>
      <c r="BX3" s="14"/>
      <c r="BY3" s="14"/>
      <c r="BZ3" s="15"/>
      <c r="CA3" s="16"/>
      <c r="CB3" s="17"/>
      <c r="CC3" s="14"/>
      <c r="CH3" s="509"/>
      <c r="CI3" s="509"/>
      <c r="CJ3" s="509"/>
      <c r="CK3" s="509"/>
      <c r="CL3" s="509"/>
      <c r="CM3" s="509"/>
      <c r="CN3" s="509"/>
      <c r="CO3" s="509"/>
      <c r="CP3" s="509"/>
      <c r="CQ3" s="510"/>
      <c r="CR3" s="511"/>
      <c r="CS3" s="513"/>
      <c r="CT3" s="509"/>
      <c r="CY3" s="14"/>
      <c r="CZ3" s="14"/>
      <c r="DA3" s="14"/>
      <c r="DB3" s="14"/>
      <c r="DC3" s="14"/>
      <c r="DD3" s="14"/>
      <c r="DE3" s="14"/>
      <c r="DF3" s="14"/>
      <c r="DG3" s="14"/>
      <c r="DH3" s="15"/>
      <c r="DI3" s="16"/>
      <c r="DJ3" s="17"/>
      <c r="DK3" s="14"/>
      <c r="DP3" s="509"/>
      <c r="DQ3" s="509"/>
      <c r="DR3" s="509"/>
      <c r="DS3" s="509"/>
      <c r="DT3" s="509"/>
      <c r="DU3" s="509"/>
      <c r="DV3" s="509"/>
      <c r="DW3" s="509"/>
      <c r="DX3" s="509"/>
      <c r="DY3" s="510"/>
      <c r="DZ3" s="511"/>
      <c r="EA3" s="513"/>
      <c r="EB3" s="509"/>
      <c r="EG3" s="14"/>
      <c r="EH3" s="14"/>
      <c r="EI3" s="14"/>
      <c r="EJ3" s="14"/>
      <c r="EK3" s="14"/>
      <c r="EL3" s="14"/>
      <c r="EM3" s="14"/>
      <c r="EN3" s="14"/>
      <c r="EO3" s="14"/>
      <c r="EP3" s="15"/>
      <c r="EQ3" s="16"/>
      <c r="ER3" s="17"/>
      <c r="ES3" s="14"/>
      <c r="EX3" s="509"/>
      <c r="EY3" s="509"/>
      <c r="EZ3" s="509"/>
      <c r="FA3" s="509"/>
      <c r="FB3" s="509"/>
      <c r="FC3" s="509"/>
      <c r="FD3" s="509"/>
      <c r="FE3" s="509"/>
      <c r="FF3" s="509"/>
      <c r="FG3" s="510"/>
      <c r="FH3" s="511"/>
      <c r="FI3" s="513"/>
      <c r="FJ3" s="509"/>
      <c r="FO3" s="14"/>
      <c r="FP3" s="14"/>
      <c r="FQ3" s="14"/>
      <c r="FR3" s="14"/>
      <c r="FS3" s="14"/>
      <c r="FT3" s="14"/>
      <c r="FU3" s="14"/>
      <c r="FV3" s="14"/>
      <c r="FW3" s="14"/>
      <c r="FX3" s="15"/>
      <c r="FY3" s="16"/>
      <c r="FZ3" s="17"/>
      <c r="GA3" s="14"/>
      <c r="GF3" s="509"/>
      <c r="GG3" s="509"/>
      <c r="GH3" s="509"/>
      <c r="GI3" s="509"/>
      <c r="GJ3" s="509"/>
      <c r="GK3" s="509"/>
      <c r="GL3" s="509"/>
      <c r="GM3" s="509"/>
      <c r="GN3" s="509"/>
      <c r="GO3" s="510"/>
      <c r="GP3" s="511"/>
      <c r="GQ3" s="513"/>
      <c r="GR3" s="509"/>
      <c r="GY3" s="3">
        <v>3</v>
      </c>
      <c r="GZ3" s="3" t="str">
        <f>Texttabelle!E37</f>
        <v>accident</v>
      </c>
    </row>
    <row r="4" spans="1:208">
      <c r="A4" s="14"/>
      <c r="B4" s="14"/>
      <c r="C4" s="14"/>
      <c r="D4" s="14"/>
      <c r="E4" s="14"/>
      <c r="F4" s="14"/>
      <c r="G4" s="14"/>
      <c r="H4" s="14"/>
      <c r="I4" s="14"/>
      <c r="J4" s="15"/>
      <c r="K4" s="16"/>
      <c r="L4" s="17"/>
      <c r="M4" s="14"/>
      <c r="R4" s="509"/>
      <c r="S4" s="509"/>
      <c r="T4" s="509"/>
      <c r="U4" s="509"/>
      <c r="V4" s="509"/>
      <c r="W4" s="509"/>
      <c r="X4" s="509"/>
      <c r="Y4" s="509"/>
      <c r="Z4" s="509"/>
      <c r="AA4" s="510"/>
      <c r="AB4" s="511"/>
      <c r="AC4" s="513"/>
      <c r="AD4" s="509"/>
      <c r="AE4" s="20"/>
      <c r="AF4" s="20"/>
      <c r="AG4" s="20"/>
      <c r="AH4" s="20"/>
      <c r="AI4" s="14"/>
      <c r="AJ4" s="14"/>
      <c r="AK4" s="14"/>
      <c r="AL4" s="14"/>
      <c r="AM4" s="14"/>
      <c r="AN4" s="14"/>
      <c r="AO4" s="14"/>
      <c r="AP4" s="14"/>
      <c r="AQ4" s="14"/>
      <c r="AR4" s="15"/>
      <c r="AS4" s="16"/>
      <c r="AT4" s="17"/>
      <c r="AU4" s="14"/>
      <c r="AZ4" s="509"/>
      <c r="BA4" s="509"/>
      <c r="BB4" s="509"/>
      <c r="BC4" s="509"/>
      <c r="BD4" s="509"/>
      <c r="BE4" s="509"/>
      <c r="BF4" s="509"/>
      <c r="BG4" s="509"/>
      <c r="BH4" s="509"/>
      <c r="BI4" s="510"/>
      <c r="BJ4" s="511"/>
      <c r="BK4" s="513"/>
      <c r="BL4" s="509"/>
      <c r="BQ4" s="14"/>
      <c r="BR4" s="14"/>
      <c r="BS4" s="14"/>
      <c r="BT4" s="14"/>
      <c r="BU4" s="14"/>
      <c r="BV4" s="14"/>
      <c r="BW4" s="14"/>
      <c r="BX4" s="14"/>
      <c r="BY4" s="14"/>
      <c r="BZ4" s="15"/>
      <c r="CA4" s="16"/>
      <c r="CB4" s="17"/>
      <c r="CC4" s="14"/>
      <c r="CH4" s="509"/>
      <c r="CI4" s="509"/>
      <c r="CJ4" s="509"/>
      <c r="CK4" s="509"/>
      <c r="CL4" s="509"/>
      <c r="CM4" s="509"/>
      <c r="CN4" s="509"/>
      <c r="CO4" s="509"/>
      <c r="CP4" s="509"/>
      <c r="CQ4" s="510"/>
      <c r="CR4" s="511"/>
      <c r="CS4" s="513"/>
      <c r="CT4" s="509"/>
      <c r="CY4" s="14"/>
      <c r="CZ4" s="14"/>
      <c r="DA4" s="14"/>
      <c r="DB4" s="14"/>
      <c r="DC4" s="14"/>
      <c r="DD4" s="14"/>
      <c r="DE4" s="14"/>
      <c r="DF4" s="14"/>
      <c r="DG4" s="14"/>
      <c r="DH4" s="15"/>
      <c r="DI4" s="16"/>
      <c r="DJ4" s="17"/>
      <c r="DK4" s="14"/>
      <c r="DP4" s="509"/>
      <c r="DQ4" s="509"/>
      <c r="DR4" s="509"/>
      <c r="DS4" s="509"/>
      <c r="DT4" s="509"/>
      <c r="DU4" s="509"/>
      <c r="DV4" s="509"/>
      <c r="DW4" s="509"/>
      <c r="DX4" s="509"/>
      <c r="DY4" s="510"/>
      <c r="DZ4" s="511"/>
      <c r="EA4" s="513"/>
      <c r="EB4" s="509"/>
      <c r="EG4" s="14"/>
      <c r="EH4" s="14"/>
      <c r="EI4" s="14"/>
      <c r="EJ4" s="14"/>
      <c r="EK4" s="14"/>
      <c r="EL4" s="14"/>
      <c r="EM4" s="14"/>
      <c r="EN4" s="14"/>
      <c r="EO4" s="14"/>
      <c r="EP4" s="15"/>
      <c r="EQ4" s="16"/>
      <c r="ER4" s="17"/>
      <c r="ES4" s="14"/>
      <c r="EX4" s="509"/>
      <c r="EY4" s="509"/>
      <c r="EZ4" s="509"/>
      <c r="FA4" s="509"/>
      <c r="FB4" s="509"/>
      <c r="FC4" s="509"/>
      <c r="FD4" s="509"/>
      <c r="FE4" s="509"/>
      <c r="FF4" s="509"/>
      <c r="FG4" s="510"/>
      <c r="FH4" s="511"/>
      <c r="FI4" s="513"/>
      <c r="FJ4" s="509"/>
      <c r="FO4" s="14"/>
      <c r="FP4" s="14"/>
      <c r="FQ4" s="14"/>
      <c r="FR4" s="14"/>
      <c r="FS4" s="14"/>
      <c r="FT4" s="14"/>
      <c r="FU4" s="14"/>
      <c r="FV4" s="14"/>
      <c r="FW4" s="14"/>
      <c r="FX4" s="15"/>
      <c r="FY4" s="16"/>
      <c r="FZ4" s="17"/>
      <c r="GA4" s="14"/>
      <c r="GF4" s="509"/>
      <c r="GG4" s="509"/>
      <c r="GH4" s="509"/>
      <c r="GI4" s="509"/>
      <c r="GJ4" s="509"/>
      <c r="GK4" s="509"/>
      <c r="GL4" s="509"/>
      <c r="GM4" s="509"/>
      <c r="GN4" s="509"/>
      <c r="GO4" s="510"/>
      <c r="GP4" s="511"/>
      <c r="GQ4" s="513"/>
      <c r="GR4" s="509"/>
      <c r="GY4" s="3">
        <v>4</v>
      </c>
      <c r="GZ4" s="3" t="str">
        <f>Texttabelle!E38</f>
        <v>militaire / s. civil / maternité</v>
      </c>
    </row>
    <row r="5" spans="1:208">
      <c r="A5" s="14"/>
      <c r="B5" s="14"/>
      <c r="C5" s="14"/>
      <c r="D5" s="14"/>
      <c r="E5" s="14"/>
      <c r="F5" s="14"/>
      <c r="G5" s="14"/>
      <c r="H5" s="14"/>
      <c r="I5" s="14"/>
      <c r="J5" s="15"/>
      <c r="K5" s="16"/>
      <c r="L5" s="17"/>
      <c r="M5" s="14"/>
      <c r="R5" s="509"/>
      <c r="S5" s="509"/>
      <c r="T5" s="509"/>
      <c r="U5" s="509"/>
      <c r="V5" s="509"/>
      <c r="W5" s="509"/>
      <c r="X5" s="509"/>
      <c r="Y5" s="509"/>
      <c r="Z5" s="509"/>
      <c r="AA5" s="510"/>
      <c r="AB5" s="511"/>
      <c r="AC5" s="513"/>
      <c r="AD5" s="509"/>
      <c r="AE5" s="20"/>
      <c r="AF5" s="20"/>
      <c r="AG5" s="20"/>
      <c r="AH5" s="20"/>
      <c r="AI5" s="14"/>
      <c r="AJ5" s="14"/>
      <c r="AK5" s="14"/>
      <c r="AL5" s="14"/>
      <c r="AM5" s="14"/>
      <c r="AN5" s="14"/>
      <c r="AO5" s="14"/>
      <c r="AP5" s="14"/>
      <c r="AQ5" s="14"/>
      <c r="AR5" s="15"/>
      <c r="AS5" s="16"/>
      <c r="AT5" s="17"/>
      <c r="AU5" s="14"/>
      <c r="AZ5" s="509"/>
      <c r="BA5" s="509"/>
      <c r="BB5" s="509"/>
      <c r="BC5" s="509"/>
      <c r="BD5" s="509"/>
      <c r="BE5" s="509"/>
      <c r="BF5" s="509"/>
      <c r="BG5" s="509"/>
      <c r="BH5" s="509"/>
      <c r="BI5" s="510"/>
      <c r="BJ5" s="511"/>
      <c r="BK5" s="513"/>
      <c r="BL5" s="509"/>
      <c r="BQ5" s="14"/>
      <c r="BR5" s="14"/>
      <c r="BS5" s="14"/>
      <c r="BT5" s="14"/>
      <c r="BU5" s="14"/>
      <c r="BV5" s="14"/>
      <c r="BW5" s="14"/>
      <c r="BX5" s="14"/>
      <c r="BY5" s="14"/>
      <c r="BZ5" s="15"/>
      <c r="CA5" s="16"/>
      <c r="CB5" s="17"/>
      <c r="CC5" s="14"/>
      <c r="CH5" s="509"/>
      <c r="CI5" s="509"/>
      <c r="CJ5" s="509"/>
      <c r="CK5" s="509"/>
      <c r="CL5" s="509"/>
      <c r="CM5" s="509"/>
      <c r="CN5" s="509"/>
      <c r="CO5" s="509"/>
      <c r="CP5" s="509"/>
      <c r="CQ5" s="510"/>
      <c r="CR5" s="511"/>
      <c r="CS5" s="513"/>
      <c r="CT5" s="509"/>
      <c r="CY5" s="14"/>
      <c r="CZ5" s="14"/>
      <c r="DA5" s="14"/>
      <c r="DB5" s="14"/>
      <c r="DC5" s="14"/>
      <c r="DD5" s="14"/>
      <c r="DE5" s="14"/>
      <c r="DF5" s="14"/>
      <c r="DG5" s="14"/>
      <c r="DH5" s="15"/>
      <c r="DI5" s="16"/>
      <c r="DJ5" s="17"/>
      <c r="DK5" s="14"/>
      <c r="DP5" s="509"/>
      <c r="DQ5" s="509"/>
      <c r="DR5" s="509"/>
      <c r="DS5" s="509"/>
      <c r="DT5" s="509"/>
      <c r="DU5" s="509"/>
      <c r="DV5" s="509"/>
      <c r="DW5" s="509"/>
      <c r="DX5" s="509"/>
      <c r="DY5" s="510"/>
      <c r="DZ5" s="511"/>
      <c r="EA5" s="513"/>
      <c r="EB5" s="509"/>
      <c r="EG5" s="14"/>
      <c r="EH5" s="14"/>
      <c r="EI5" s="14"/>
      <c r="EJ5" s="14"/>
      <c r="EK5" s="14"/>
      <c r="EL5" s="14"/>
      <c r="EM5" s="14"/>
      <c r="EN5" s="14"/>
      <c r="EO5" s="14"/>
      <c r="EP5" s="15"/>
      <c r="EQ5" s="16"/>
      <c r="ER5" s="17"/>
      <c r="ES5" s="14"/>
      <c r="EX5" s="509"/>
      <c r="EY5" s="509"/>
      <c r="EZ5" s="509"/>
      <c r="FA5" s="509"/>
      <c r="FB5" s="509"/>
      <c r="FC5" s="509"/>
      <c r="FD5" s="509"/>
      <c r="FE5" s="509"/>
      <c r="FF5" s="509"/>
      <c r="FG5" s="510"/>
      <c r="FH5" s="511"/>
      <c r="FI5" s="513"/>
      <c r="FJ5" s="509"/>
      <c r="FO5" s="14"/>
      <c r="FP5" s="14"/>
      <c r="FQ5" s="14"/>
      <c r="FR5" s="14"/>
      <c r="FS5" s="14"/>
      <c r="FT5" s="14"/>
      <c r="FU5" s="14"/>
      <c r="FV5" s="14"/>
      <c r="FW5" s="14"/>
      <c r="FX5" s="15"/>
      <c r="FY5" s="16"/>
      <c r="FZ5" s="17"/>
      <c r="GA5" s="14"/>
      <c r="GF5" s="509"/>
      <c r="GG5" s="509"/>
      <c r="GH5" s="509"/>
      <c r="GI5" s="509"/>
      <c r="GJ5" s="509"/>
      <c r="GK5" s="509"/>
      <c r="GL5" s="509"/>
      <c r="GM5" s="509"/>
      <c r="GN5" s="509"/>
      <c r="GO5" s="510"/>
      <c r="GP5" s="511"/>
      <c r="GQ5" s="513"/>
      <c r="GR5" s="509"/>
      <c r="GY5" s="3">
        <v>5</v>
      </c>
      <c r="GZ5" s="3" t="str">
        <f>Texttabelle!E39</f>
        <v>absence payée</v>
      </c>
    </row>
    <row r="6" spans="1:208">
      <c r="A6" s="14"/>
      <c r="B6" s="14"/>
      <c r="C6" s="14"/>
      <c r="D6" s="14"/>
      <c r="E6" s="14"/>
      <c r="F6" s="14"/>
      <c r="G6" s="14"/>
      <c r="H6" s="14"/>
      <c r="I6" s="14"/>
      <c r="J6" s="15"/>
      <c r="K6" s="16"/>
      <c r="L6" s="17"/>
      <c r="M6" s="14"/>
      <c r="R6" s="509"/>
      <c r="S6" s="509"/>
      <c r="T6" s="509"/>
      <c r="U6" s="509"/>
      <c r="V6" s="509"/>
      <c r="W6" s="509"/>
      <c r="X6" s="509"/>
      <c r="Y6" s="509"/>
      <c r="Z6" s="509"/>
      <c r="AA6" s="510"/>
      <c r="AB6" s="511"/>
      <c r="AC6" s="513"/>
      <c r="AD6" s="509"/>
      <c r="AE6" s="20"/>
      <c r="AF6" s="20"/>
      <c r="AG6" s="20"/>
      <c r="AH6" s="20"/>
      <c r="AI6" s="14"/>
      <c r="AJ6" s="14"/>
      <c r="AK6" s="14"/>
      <c r="AL6" s="14"/>
      <c r="AM6" s="14"/>
      <c r="AN6" s="14" t="s">
        <v>0</v>
      </c>
      <c r="AO6" s="14"/>
      <c r="AP6" s="14"/>
      <c r="AQ6" s="14"/>
      <c r="AR6" s="15"/>
      <c r="AS6" s="16"/>
      <c r="AT6" s="17"/>
      <c r="AU6" s="14"/>
      <c r="AZ6" s="509"/>
      <c r="BA6" s="509"/>
      <c r="BB6" s="509"/>
      <c r="BC6" s="509"/>
      <c r="BD6" s="509"/>
      <c r="BE6" s="509"/>
      <c r="BF6" s="509"/>
      <c r="BG6" s="509"/>
      <c r="BH6" s="509"/>
      <c r="BI6" s="510"/>
      <c r="BJ6" s="511"/>
      <c r="BK6" s="513"/>
      <c r="BL6" s="509"/>
      <c r="BQ6" s="14"/>
      <c r="BR6" s="14"/>
      <c r="BS6" s="14"/>
      <c r="BT6" s="14"/>
      <c r="BU6" s="14"/>
      <c r="BV6" s="14"/>
      <c r="BW6" s="14"/>
      <c r="BX6" s="14"/>
      <c r="BY6" s="14"/>
      <c r="BZ6" s="15"/>
      <c r="CA6" s="16"/>
      <c r="CB6" s="17"/>
      <c r="CC6" s="14"/>
      <c r="CH6" s="509"/>
      <c r="CI6" s="509"/>
      <c r="CJ6" s="509"/>
      <c r="CK6" s="509"/>
      <c r="CL6" s="509"/>
      <c r="CM6" s="509"/>
      <c r="CN6" s="509"/>
      <c r="CO6" s="509"/>
      <c r="CP6" s="509"/>
      <c r="CQ6" s="510"/>
      <c r="CR6" s="511"/>
      <c r="CS6" s="513"/>
      <c r="CT6" s="509"/>
      <c r="CY6" s="14"/>
      <c r="CZ6" s="14"/>
      <c r="DA6" s="14"/>
      <c r="DB6" s="14"/>
      <c r="DC6" s="14"/>
      <c r="DD6" s="14"/>
      <c r="DE6" s="14"/>
      <c r="DF6" s="14"/>
      <c r="DG6" s="14"/>
      <c r="DH6" s="15"/>
      <c r="DI6" s="16"/>
      <c r="DJ6" s="17"/>
      <c r="DK6" s="14"/>
      <c r="DP6" s="509"/>
      <c r="DQ6" s="509"/>
      <c r="DR6" s="509"/>
      <c r="DS6" s="509"/>
      <c r="DT6" s="509"/>
      <c r="DU6" s="509"/>
      <c r="DV6" s="509"/>
      <c r="DW6" s="509"/>
      <c r="DX6" s="509"/>
      <c r="DY6" s="510"/>
      <c r="DZ6" s="511"/>
      <c r="EA6" s="513"/>
      <c r="EB6" s="509"/>
      <c r="EG6" s="14"/>
      <c r="EH6" s="14"/>
      <c r="EI6" s="14"/>
      <c r="EJ6" s="14"/>
      <c r="EK6" s="14"/>
      <c r="EL6" s="14"/>
      <c r="EM6" s="14"/>
      <c r="EN6" s="14"/>
      <c r="EO6" s="14"/>
      <c r="EP6" s="15"/>
      <c r="EQ6" s="16"/>
      <c r="ER6" s="17"/>
      <c r="ES6" s="14"/>
      <c r="EX6" s="509"/>
      <c r="EY6" s="509"/>
      <c r="EZ6" s="509"/>
      <c r="FA6" s="509"/>
      <c r="FB6" s="509"/>
      <c r="FC6" s="509"/>
      <c r="FD6" s="509"/>
      <c r="FE6" s="509"/>
      <c r="FF6" s="509"/>
      <c r="FG6" s="510"/>
      <c r="FH6" s="511"/>
      <c r="FI6" s="513"/>
      <c r="FJ6" s="509"/>
      <c r="FO6" s="14"/>
      <c r="FP6" s="14"/>
      <c r="FQ6" s="14"/>
      <c r="FR6" s="14"/>
      <c r="FS6" s="14"/>
      <c r="FT6" s="14"/>
      <c r="FU6" s="14"/>
      <c r="FV6" s="14"/>
      <c r="FW6" s="14"/>
      <c r="FX6" s="15"/>
      <c r="FY6" s="16"/>
      <c r="FZ6" s="17"/>
      <c r="GA6" s="14"/>
      <c r="GF6" s="509"/>
      <c r="GG6" s="509"/>
      <c r="GH6" s="509"/>
      <c r="GI6" s="509"/>
      <c r="GJ6" s="509"/>
      <c r="GK6" s="509"/>
      <c r="GL6" s="509"/>
      <c r="GM6" s="509"/>
      <c r="GN6" s="509"/>
      <c r="GO6" s="510"/>
      <c r="GP6" s="511"/>
      <c r="GQ6" s="513"/>
      <c r="GR6" s="509"/>
      <c r="GY6" s="3">
        <v>6</v>
      </c>
      <c r="GZ6" s="3" t="str">
        <f>Texttabelle!E39</f>
        <v>absence payée</v>
      </c>
    </row>
    <row r="7" spans="1:208">
      <c r="A7" s="14"/>
      <c r="B7" s="14"/>
      <c r="C7" s="14"/>
      <c r="D7" s="14"/>
      <c r="E7" s="14"/>
      <c r="F7" s="14"/>
      <c r="G7" s="14"/>
      <c r="H7" s="14"/>
      <c r="I7" s="14"/>
      <c r="J7" s="15"/>
      <c r="K7" s="16"/>
      <c r="L7" s="17"/>
      <c r="M7" s="14"/>
      <c r="R7" s="509"/>
      <c r="S7" s="509"/>
      <c r="T7" s="509"/>
      <c r="U7" s="509"/>
      <c r="V7" s="509"/>
      <c r="W7" s="509"/>
      <c r="X7" s="509"/>
      <c r="Y7" s="509"/>
      <c r="Z7" s="509"/>
      <c r="AA7" s="510"/>
      <c r="AB7" s="511"/>
      <c r="AC7" s="513"/>
      <c r="AD7" s="509"/>
      <c r="AE7" s="20"/>
      <c r="AF7" s="20"/>
      <c r="AG7" s="20"/>
      <c r="AH7" s="20"/>
      <c r="AI7" s="14"/>
      <c r="AJ7" s="14"/>
      <c r="AK7" s="14"/>
      <c r="AL7" s="14"/>
      <c r="AM7" s="14"/>
      <c r="AN7" s="14"/>
      <c r="AO7" s="14"/>
      <c r="AP7" s="14"/>
      <c r="AQ7" s="14"/>
      <c r="AR7" s="15"/>
      <c r="AS7" s="16"/>
      <c r="AT7" s="17"/>
      <c r="AU7" s="14"/>
      <c r="AZ7" s="509"/>
      <c r="BA7" s="509"/>
      <c r="BB7" s="509"/>
      <c r="BC7" s="509"/>
      <c r="BD7" s="509"/>
      <c r="BE7" s="509"/>
      <c r="BF7" s="509"/>
      <c r="BG7" s="509"/>
      <c r="BH7" s="509"/>
      <c r="BI7" s="510"/>
      <c r="BJ7" s="511"/>
      <c r="BK7" s="513"/>
      <c r="BL7" s="509"/>
      <c r="BQ7" s="14"/>
      <c r="BR7" s="14"/>
      <c r="BS7" s="14"/>
      <c r="BT7" s="14"/>
      <c r="BU7" s="14"/>
      <c r="BV7" s="14"/>
      <c r="BW7" s="14"/>
      <c r="BX7" s="14"/>
      <c r="BY7" s="14"/>
      <c r="BZ7" s="15"/>
      <c r="CA7" s="16"/>
      <c r="CB7" s="17"/>
      <c r="CC7" s="14"/>
      <c r="CH7" s="509"/>
      <c r="CI7" s="509"/>
      <c r="CJ7" s="509"/>
      <c r="CK7" s="509"/>
      <c r="CL7" s="509"/>
      <c r="CM7" s="509"/>
      <c r="CN7" s="509"/>
      <c r="CO7" s="509"/>
      <c r="CP7" s="509"/>
      <c r="CQ7" s="510"/>
      <c r="CR7" s="511"/>
      <c r="CS7" s="513"/>
      <c r="CT7" s="509"/>
      <c r="CY7" s="14"/>
      <c r="CZ7" s="14"/>
      <c r="DA7" s="14"/>
      <c r="DB7" s="14"/>
      <c r="DC7" s="14"/>
      <c r="DD7" s="14"/>
      <c r="DE7" s="14"/>
      <c r="DF7" s="14"/>
      <c r="DG7" s="14"/>
      <c r="DH7" s="15"/>
      <c r="DI7" s="16"/>
      <c r="DJ7" s="17"/>
      <c r="DK7" s="14"/>
      <c r="DP7" s="509"/>
      <c r="DQ7" s="509"/>
      <c r="DR7" s="509"/>
      <c r="DS7" s="509"/>
      <c r="DT7" s="509"/>
      <c r="DU7" s="509"/>
      <c r="DV7" s="509"/>
      <c r="DW7" s="509"/>
      <c r="DX7" s="509"/>
      <c r="DY7" s="510"/>
      <c r="DZ7" s="511"/>
      <c r="EA7" s="513"/>
      <c r="EB7" s="509"/>
      <c r="EG7" s="14"/>
      <c r="EH7" s="14"/>
      <c r="EI7" s="14"/>
      <c r="EJ7" s="14"/>
      <c r="EK7" s="14"/>
      <c r="EL7" s="14"/>
      <c r="EM7" s="14"/>
      <c r="EN7" s="14"/>
      <c r="EO7" s="14"/>
      <c r="EP7" s="15"/>
      <c r="EQ7" s="16"/>
      <c r="ER7" s="17"/>
      <c r="ES7" s="14"/>
      <c r="EX7" s="509"/>
      <c r="EY7" s="509"/>
      <c r="EZ7" s="509"/>
      <c r="FA7" s="509"/>
      <c r="FB7" s="509"/>
      <c r="FC7" s="509"/>
      <c r="FD7" s="509"/>
      <c r="FE7" s="509"/>
      <c r="FF7" s="509"/>
      <c r="FG7" s="510"/>
      <c r="FH7" s="511"/>
      <c r="FI7" s="513"/>
      <c r="FJ7" s="509"/>
      <c r="FO7" s="14"/>
      <c r="FP7" s="14"/>
      <c r="FQ7" s="14"/>
      <c r="FR7" s="14"/>
      <c r="FS7" s="14"/>
      <c r="FT7" s="14"/>
      <c r="FU7" s="14"/>
      <c r="FV7" s="14"/>
      <c r="FW7" s="14"/>
      <c r="FX7" s="15"/>
      <c r="FY7" s="16"/>
      <c r="FZ7" s="17"/>
      <c r="GA7" s="14"/>
      <c r="GF7" s="509"/>
      <c r="GG7" s="509"/>
      <c r="GH7" s="509"/>
      <c r="GI7" s="509"/>
      <c r="GJ7" s="509"/>
      <c r="GK7" s="509"/>
      <c r="GL7" s="509"/>
      <c r="GM7" s="509"/>
      <c r="GN7" s="509"/>
      <c r="GO7" s="510"/>
      <c r="GP7" s="511"/>
      <c r="GQ7" s="513"/>
      <c r="GR7" s="509"/>
      <c r="GY7" s="3">
        <v>7</v>
      </c>
      <c r="GZ7" s="3" t="s">
        <v>49</v>
      </c>
    </row>
    <row r="8" spans="1:208">
      <c r="A8" s="14"/>
      <c r="B8" s="14"/>
      <c r="C8" s="14"/>
      <c r="D8" s="14"/>
      <c r="E8" s="14"/>
      <c r="F8" s="14"/>
      <c r="G8" s="14"/>
      <c r="H8" s="14"/>
      <c r="I8" s="14"/>
      <c r="J8" s="15"/>
      <c r="K8" s="16"/>
      <c r="L8" s="17"/>
      <c r="M8" s="14"/>
      <c r="R8" s="509"/>
      <c r="S8" s="509"/>
      <c r="T8" s="509"/>
      <c r="U8" s="509"/>
      <c r="V8" s="509"/>
      <c r="W8" s="509"/>
      <c r="X8" s="509"/>
      <c r="Y8" s="509"/>
      <c r="Z8" s="509"/>
      <c r="AA8" s="510"/>
      <c r="AB8" s="511"/>
      <c r="AC8" s="513"/>
      <c r="AD8" s="509"/>
      <c r="AE8" s="20"/>
      <c r="AF8" s="20"/>
      <c r="AG8" s="20"/>
      <c r="AH8" s="20"/>
      <c r="AI8" s="14"/>
      <c r="AJ8" s="14"/>
      <c r="AK8" s="14"/>
      <c r="AL8" s="14"/>
      <c r="AM8" s="14"/>
      <c r="AN8" s="14"/>
      <c r="AO8" s="14"/>
      <c r="AP8" s="14"/>
      <c r="AQ8" s="14"/>
      <c r="AR8" s="15"/>
      <c r="AS8" s="16"/>
      <c r="AT8" s="17"/>
      <c r="AU8" s="14"/>
      <c r="AZ8" s="509"/>
      <c r="BA8" s="509"/>
      <c r="BB8" s="509"/>
      <c r="BC8" s="509"/>
      <c r="BD8" s="509"/>
      <c r="BE8" s="509"/>
      <c r="BF8" s="509"/>
      <c r="BG8" s="509"/>
      <c r="BH8" s="509"/>
      <c r="BI8" s="510"/>
      <c r="BJ8" s="511"/>
      <c r="BK8" s="513"/>
      <c r="BL8" s="509"/>
      <c r="BQ8" s="14"/>
      <c r="BR8" s="14"/>
      <c r="BS8" s="14"/>
      <c r="BT8" s="14"/>
      <c r="BU8" s="14"/>
      <c r="BV8" s="14"/>
      <c r="BW8" s="14"/>
      <c r="BX8" s="14"/>
      <c r="BY8" s="14"/>
      <c r="BZ8" s="15"/>
      <c r="CA8" s="16"/>
      <c r="CB8" s="17"/>
      <c r="CC8" s="14"/>
      <c r="CH8" s="509"/>
      <c r="CI8" s="509"/>
      <c r="CJ8" s="509"/>
      <c r="CK8" s="509"/>
      <c r="CL8" s="509"/>
      <c r="CM8" s="509"/>
      <c r="CN8" s="509"/>
      <c r="CO8" s="509"/>
      <c r="CP8" s="509"/>
      <c r="CQ8" s="510"/>
      <c r="CR8" s="511"/>
      <c r="CS8" s="513"/>
      <c r="CT8" s="509"/>
      <c r="CY8" s="14"/>
      <c r="CZ8" s="14"/>
      <c r="DA8" s="14"/>
      <c r="DB8" s="14"/>
      <c r="DC8" s="14"/>
      <c r="DD8" s="14"/>
      <c r="DE8" s="14"/>
      <c r="DF8" s="14"/>
      <c r="DG8" s="14"/>
      <c r="DH8" s="15"/>
      <c r="DI8" s="16"/>
      <c r="DJ8" s="17"/>
      <c r="DK8" s="14"/>
      <c r="DP8" s="509"/>
      <c r="DQ8" s="509"/>
      <c r="DR8" s="509"/>
      <c r="DS8" s="509"/>
      <c r="DT8" s="509"/>
      <c r="DU8" s="509"/>
      <c r="DV8" s="509"/>
      <c r="DW8" s="509"/>
      <c r="DX8" s="509"/>
      <c r="DY8" s="510"/>
      <c r="DZ8" s="511"/>
      <c r="EA8" s="513"/>
      <c r="EB8" s="509"/>
      <c r="EG8" s="14"/>
      <c r="EH8" s="14"/>
      <c r="EI8" s="14"/>
      <c r="EJ8" s="14"/>
      <c r="EK8" s="14"/>
      <c r="EL8" s="14"/>
      <c r="EM8" s="14"/>
      <c r="EN8" s="14"/>
      <c r="EO8" s="14"/>
      <c r="EP8" s="15"/>
      <c r="EQ8" s="16"/>
      <c r="ER8" s="17"/>
      <c r="ES8" s="14"/>
      <c r="EX8" s="509"/>
      <c r="EY8" s="509"/>
      <c r="EZ8" s="509"/>
      <c r="FA8" s="509"/>
      <c r="FB8" s="509"/>
      <c r="FC8" s="509"/>
      <c r="FD8" s="509"/>
      <c r="FE8" s="509"/>
      <c r="FF8" s="509"/>
      <c r="FG8" s="510"/>
      <c r="FH8" s="511"/>
      <c r="FI8" s="513"/>
      <c r="FJ8" s="509"/>
      <c r="FO8" s="14"/>
      <c r="FP8" s="14"/>
      <c r="FQ8" s="14"/>
      <c r="FR8" s="14"/>
      <c r="FS8" s="14"/>
      <c r="FT8" s="14"/>
      <c r="FU8" s="14"/>
      <c r="FV8" s="14"/>
      <c r="FW8" s="14"/>
      <c r="FX8" s="15"/>
      <c r="FY8" s="16"/>
      <c r="FZ8" s="17"/>
      <c r="GA8" s="14"/>
      <c r="GF8" s="509"/>
      <c r="GG8" s="509"/>
      <c r="GH8" s="509"/>
      <c r="GI8" s="509"/>
      <c r="GJ8" s="509"/>
      <c r="GK8" s="509"/>
      <c r="GL8" s="509"/>
      <c r="GM8" s="509"/>
      <c r="GN8" s="509"/>
      <c r="GO8" s="510"/>
      <c r="GP8" s="511"/>
      <c r="GQ8" s="513"/>
      <c r="GR8" s="509"/>
      <c r="GY8" s="4">
        <v>8</v>
      </c>
      <c r="GZ8" s="4" t="s">
        <v>50</v>
      </c>
    </row>
    <row r="9" spans="1:208" ht="14.25">
      <c r="A9" s="18">
        <f>IF(T_01!B9="OK",Januar_janvier!E12-Januar_janvier!D12,0)</f>
        <v>0</v>
      </c>
      <c r="B9" s="14" t="str">
        <f>IF(OR(Januar_janvier!D12=0,Januar_janvier!D12=" ",Januar_janvier!E12=0,Januar_janvier!E12=" "),"NOK","OK")</f>
        <v>NOK</v>
      </c>
      <c r="C9" s="18">
        <f>IF(T_01!D9="OK",Januar_janvier!G12-Januar_janvier!F12,0)</f>
        <v>0</v>
      </c>
      <c r="D9" s="14" t="str">
        <f>IF(OR(Januar_janvier!F12=0,Januar_janvier!F12=" ",Januar_janvier!G12=0,Januar_janvier!G12=" "),"NOK","OK")</f>
        <v>NOK</v>
      </c>
      <c r="E9" s="18">
        <f>IF(T_01!F9="OK",Januar_janvier!I12-Januar_janvier!H12,0)</f>
        <v>0</v>
      </c>
      <c r="F9" s="14" t="str">
        <f>IF(OR(Januar_janvier!H12=0,Januar_janvier!H12=" ",Januar_janvier!I12=0,Januar_janvier!I12=" "),"NOK","OK")</f>
        <v>NOK</v>
      </c>
      <c r="G9" s="18">
        <f>IF(T_01!H9="OK",Januar_janvier!K12-Januar_janvier!J12,0)</f>
        <v>0</v>
      </c>
      <c r="H9" s="14" t="str">
        <f>IF(OR(Januar_janvier!J12=0,Januar_janvier!J12=" ",Januar_janvier!K12=0,Januar_janvier!K12=" "),"NOK","OK")</f>
        <v>NOK</v>
      </c>
      <c r="I9" s="15">
        <f>SUM(+A9+C9+E9+J9+G9)</f>
        <v>0</v>
      </c>
      <c r="J9" s="15">
        <f>IF(OR(Januar_janvier!N12=6,Januar_janvier!N12=8,Januar_janvier!N12=10),0,Januar_janvier!O12)</f>
        <v>0</v>
      </c>
      <c r="K9" s="19" t="str">
        <f>VLOOKUP(Januar_janvier!N12,T_01!$GY$1:$LP$11,2,FALSE)</f>
        <v xml:space="preserve"> </v>
      </c>
      <c r="L9" s="85">
        <f>DATEVALUE("1.1."&amp;$L$60)</f>
        <v>42004</v>
      </c>
      <c r="M9" s="14" t="str">
        <f>IF(L9="","",VLOOKUP(WEEKDAY(L9),$A$71:$F$77,1+VLOOKUP(Bilanz_bilan!$D$42,T_01!$A$67:$B$68,2,FALSE)))</f>
        <v>Ma</v>
      </c>
      <c r="N9" s="52">
        <v>1</v>
      </c>
      <c r="O9" s="91" t="s">
        <v>166</v>
      </c>
      <c r="R9" s="514">
        <f>IF(T_01!S9="OK",Februar_février!E12-Februar_février!D12,0)</f>
        <v>0</v>
      </c>
      <c r="S9" s="509" t="str">
        <f>IF(OR(Februar_février!D12=0,Februar_février!D12=" ",Februar_février!E12=0,Februar_février!E12=" "),"NOK","OK")</f>
        <v>NOK</v>
      </c>
      <c r="T9" s="514">
        <f>IF(T_01!U9="OK",Februar_février!G12-Februar_février!F12,0)</f>
        <v>0</v>
      </c>
      <c r="U9" s="509" t="str">
        <f>IF(OR(Februar_février!F12=0,Februar_février!F12=" ",Februar_février!G12=0,Februar_février!G12=" "),"NOK","OK")</f>
        <v>NOK</v>
      </c>
      <c r="V9" s="514">
        <f>IF(T_01!W9="OK",Februar_février!I12-Februar_février!H12,0)</f>
        <v>0</v>
      </c>
      <c r="W9" s="509" t="str">
        <f>IF(OR(Februar_février!H12=0,Februar_février!H12=" ",Februar_février!I12=0,Februar_février!I12=" "),"NOK","OK")</f>
        <v>NOK</v>
      </c>
      <c r="X9" s="514">
        <f>IF(T_01!Y9="OK",Februar_février!K12-Februar_février!J12,0)</f>
        <v>0</v>
      </c>
      <c r="Y9" s="509" t="str">
        <f>IF(OR(Februar_février!J12=0,Februar_février!J12=" ",Februar_février!K12=0,Februar_février!K12=" "),"NOK","OK")</f>
        <v>NOK</v>
      </c>
      <c r="Z9" s="510">
        <f>SUM(+R9+T9+V9+X9+AA9)</f>
        <v>0</v>
      </c>
      <c r="AA9" s="510">
        <f>IF(OR(Februar_février!N12=6,Februar_février!N12=8,Februar_février!N12=10),0,Februar_février!O12)</f>
        <v>0</v>
      </c>
      <c r="AB9" s="515" t="str">
        <f>VLOOKUP(Februar_février!N12,$GY$1:$LP$11,2,FALSE)</f>
        <v xml:space="preserve"> </v>
      </c>
      <c r="AC9" s="513">
        <f>DATEVALUE("1.2."&amp;$L$60)</f>
        <v>42035</v>
      </c>
      <c r="AD9" s="509" t="str">
        <f>IF(AC9="","",VLOOKUP(WEEKDAY(AC9),$A$71:$F$77,1+VLOOKUP(Bilanz_bilan!$D$42,T_01!$A$67:$B$68,2,FALSE)))</f>
        <v>Ve</v>
      </c>
      <c r="AE9" s="55"/>
      <c r="AF9" s="91"/>
      <c r="AG9" s="20"/>
      <c r="AH9" s="20"/>
      <c r="AI9" s="18">
        <f>IF(T_01!AJ9="OK",März_mars!E12-März_mars!D12,0)</f>
        <v>0</v>
      </c>
      <c r="AJ9" s="14" t="str">
        <f>IF(OR(März_mars!D12=0,März_mars!D12=" ",März_mars!E12=0,März_mars!E12=" "),"NOK","OK")</f>
        <v>NOK</v>
      </c>
      <c r="AK9" s="18">
        <f>IF(T_01!AL9="OK",März_mars!G12-März_mars!F12,0)</f>
        <v>0</v>
      </c>
      <c r="AL9" s="14" t="str">
        <f>IF(OR(März_mars!F12=0,März_mars!F12=" ",März_mars!G12=0,März_mars!G12=" "),"NOK","OK")</f>
        <v>NOK</v>
      </c>
      <c r="AM9" s="18">
        <f>IF(T_01!AN9="OK",März_mars!I12-März_mars!H12,0)</f>
        <v>0</v>
      </c>
      <c r="AN9" s="14" t="str">
        <f>IF(OR(März_mars!H12=0,März_mars!H12=" ",März_mars!I12=0,März_mars!I12=" "),"NOK","OK")</f>
        <v>NOK</v>
      </c>
      <c r="AO9" s="18">
        <f>IF(T_01!AP9="OK",März_mars!K12-März_mars!J12,0)</f>
        <v>0</v>
      </c>
      <c r="AP9" s="14" t="str">
        <f>IF(OR(März_mars!J12=0,März_mars!J12=" ",März_mars!K12=0,März_mars!K12=" "),"NOK","OK")</f>
        <v>NOK</v>
      </c>
      <c r="AQ9" s="15">
        <f>SUM(+AI9+AK9+AM9+AO9+AR9)</f>
        <v>0</v>
      </c>
      <c r="AR9" s="15">
        <f>IF(OR(März_mars!N12=6,März_mars!N12=8,März_mars!N12=10),0,März_mars!O12)</f>
        <v>0</v>
      </c>
      <c r="AS9" s="19" t="str">
        <f>VLOOKUP(März_mars!N12,T_01!$GY$1:$LP$11,2,FALSE)</f>
        <v xml:space="preserve"> </v>
      </c>
      <c r="AT9" s="17">
        <f>DATEVALUE("1.3."&amp;$L$60)</f>
        <v>42063</v>
      </c>
      <c r="AU9" s="14" t="str">
        <f>IF(AT9="","",VLOOKUP(WEEKDAY(AT9),$A$71:$F$77,1+VLOOKUP(Bilanz_bilan!$D$42,T_01!$A$67:$B$68,2,FALSE)))</f>
        <v>Ve</v>
      </c>
      <c r="AV9" s="55"/>
      <c r="AW9" s="91"/>
      <c r="AZ9" s="514">
        <f>IF(T_01!BA9="OK",April_avril!E12-April_avril!D12,0)</f>
        <v>0</v>
      </c>
      <c r="BA9" s="509" t="str">
        <f>IF(OR(April_avril!D12=0,April_avril!D12=" ",April_avril!E12=0,April_avril!E12=" "),"NOK","OK")</f>
        <v>NOK</v>
      </c>
      <c r="BB9" s="514">
        <f>IF(T_01!BC9="OK",April_avril!G12-April_avril!F12,0)</f>
        <v>0</v>
      </c>
      <c r="BC9" s="509" t="str">
        <f>IF(OR(April_avril!F12=0,April_avril!F12=" ",April_avril!G12=0,April_avril!G12=" "),"NOK","OK")</f>
        <v>NOK</v>
      </c>
      <c r="BD9" s="514">
        <f>IF(T_01!BE9="OK",April_avril!I12-April_avril!H12,0)</f>
        <v>0</v>
      </c>
      <c r="BE9" s="509" t="str">
        <f>IF(OR(April_avril!H12=0,April_avril!H12=" ",April_avril!I12=0,April_avril!I12=" "),"NOK","OK")</f>
        <v>NOK</v>
      </c>
      <c r="BF9" s="514">
        <f>IF(T_01!BG9="OK",April_avril!K12-April_avril!J12,0)</f>
        <v>0</v>
      </c>
      <c r="BG9" s="509" t="str">
        <f>IF(OR(April_avril!J12=0,April_avril!J12=" ",April_avril!K12=0,April_avril!K12=" "),"NOK","OK")</f>
        <v>NOK</v>
      </c>
      <c r="BH9" s="510">
        <f t="shared" ref="BH9:BH38" si="0">SUM(+AZ9+BB9+BD9+BF9+BI9)</f>
        <v>0</v>
      </c>
      <c r="BI9" s="510">
        <f>IF(OR(April_avril!N12=6,April_avril!N12=8,April_avril!N12=10),0,April_avril!O12)</f>
        <v>0</v>
      </c>
      <c r="BJ9" s="515" t="str">
        <f>VLOOKUP(April_avril!N12,$GY$1:$LP$11,2,FALSE)</f>
        <v xml:space="preserve"> </v>
      </c>
      <c r="BK9" s="513">
        <f>DATEVALUE("1.4."&amp;$L$60)</f>
        <v>42094</v>
      </c>
      <c r="BL9" s="462" t="str">
        <f>IF(BK9="","",VLOOKUP(WEEKDAY(BK9),$A$71:$F$77,1+VLOOKUP(Bilanz_bilan!$D$42,T_01!$A$67:$B$68,2,FALSE)))</f>
        <v>Lu</v>
      </c>
      <c r="BM9" s="91"/>
      <c r="BN9" s="91"/>
      <c r="BQ9" s="18">
        <f>IF(T_01!BR9="OK",Mai_mai!E12-Mai_mai!D12,0)</f>
        <v>0</v>
      </c>
      <c r="BR9" s="14" t="str">
        <f>IF(OR(Mai_mai!D12=0,Mai_mai!D12=" ",Mai_mai!E12=0,Mai_mai!E12=" "),"NOK","OK")</f>
        <v>NOK</v>
      </c>
      <c r="BS9" s="18">
        <f>IF(T_01!BT9="OK",Mai_mai!G12-Mai_mai!F12,0)</f>
        <v>0</v>
      </c>
      <c r="BT9" s="14" t="str">
        <f>IF(OR(Mai_mai!F12=0,Mai_mai!F12=" ",Mai_mai!G12=0,Mai_mai!G12=" "),"NOK","OK")</f>
        <v>NOK</v>
      </c>
      <c r="BU9" s="18">
        <f>IF(T_01!BV9="OK",Mai_mai!I12-Mai_mai!H12,0)</f>
        <v>0</v>
      </c>
      <c r="BV9" s="14" t="str">
        <f>IF(OR(Mai_mai!H12=0,Mai_mai!H12=" ",Mai_mai!I12=0,Mai_mai!I12=" "),"NOK","OK")</f>
        <v>NOK</v>
      </c>
      <c r="BW9" s="18">
        <f>IF(T_01!BX9="OK",Mai_mai!K12-Mai_mai!J12,0)</f>
        <v>0</v>
      </c>
      <c r="BX9" s="14" t="str">
        <f>IF(OR(Mai_mai!J12=0,Mai_mai!J12=" ",Mai_mai!K12=0,Mai_mai!K12=" "),"NOK","OK")</f>
        <v>NOK</v>
      </c>
      <c r="BY9" s="15">
        <f>SUM(+BQ9+BS9+BU9+BW9+BZ9)</f>
        <v>0</v>
      </c>
      <c r="BZ9" s="15">
        <f>IF(OR(Mai_mai!N12=6,Mai_mai!N12=8,Mai_mai!N12=10),0,Mai_mai!O12)</f>
        <v>0</v>
      </c>
      <c r="CA9" s="19" t="str">
        <f>VLOOKUP(Mai_mai!N12,T_01!$GY$1:$LP$11,2,FALSE)</f>
        <v xml:space="preserve"> </v>
      </c>
      <c r="CB9" s="17">
        <f>DATEVALUE("1.5."&amp;$L$60)</f>
        <v>42124</v>
      </c>
      <c r="CC9" s="14" t="str">
        <f>IF(CB9="","",VLOOKUP(WEEKDAY(CB9),$A$71:$F$77,1+VLOOKUP(Bilanz_bilan!$D$42,T_01!$A$67:$B$68,2,FALSE)))</f>
        <v>Me</v>
      </c>
      <c r="CD9" s="52">
        <v>1</v>
      </c>
      <c r="CE9" s="91" t="s">
        <v>170</v>
      </c>
      <c r="CF9" s="20"/>
      <c r="CH9" s="514">
        <f>IF(T_01!CI9="OK",Juni_juin!E12-Juni_juin!D12,0)</f>
        <v>0</v>
      </c>
      <c r="CI9" s="509" t="str">
        <f>IF(OR(Juni_juin!D12=0,Juni_juin!D12=" ",Juni_juin!E12=0,Juni_juin!E12=" "),"NOK","OK")</f>
        <v>NOK</v>
      </c>
      <c r="CJ9" s="514">
        <f>IF(T_01!CK9="OK",Juni_juin!G12-Juni_juin!F12,0)</f>
        <v>0</v>
      </c>
      <c r="CK9" s="509" t="str">
        <f>IF(OR(Juni_juin!F12=0,Juni_juin!F12=" ",Juni_juin!G12=0,Juni_juin!G12=" "),"NOK","OK")</f>
        <v>NOK</v>
      </c>
      <c r="CL9" s="514">
        <f>IF(T_01!CM9="OK",Juni_juin!I12-Juni_juin!H12,0)</f>
        <v>0</v>
      </c>
      <c r="CM9" s="509" t="str">
        <f>IF(OR(Juni_juin!H12=0,Juni_juin!H12=" ",Juni_juin!I12=0,Juni_juin!I12=" "),"NOK","OK")</f>
        <v>NOK</v>
      </c>
      <c r="CN9" s="514">
        <f>IF(T_01!CO9="OK",Juni_juin!K12-Juni_juin!J12,0)</f>
        <v>0</v>
      </c>
      <c r="CO9" s="509" t="str">
        <f>IF(OR(Juni_juin!J12=0,Juni_juin!J12=" ",Juni_juin!K12=0,Juni_juin!K12=" "),"NOK","OK")</f>
        <v>NOK</v>
      </c>
      <c r="CP9" s="510">
        <f>SUM(+CH9+CJ9+CL9+CN9+CQ9)</f>
        <v>0</v>
      </c>
      <c r="CQ9" s="510">
        <f>IF(OR(Juni_juin!N12=6,Juni_juin!N12=8,Juni_juin!N12=10),0,Juni_juin!O12)</f>
        <v>0</v>
      </c>
      <c r="CR9" s="515" t="str">
        <f>VLOOKUP(Juni_juin!N12,$GY$1:$LP$11,2,FALSE)</f>
        <v xml:space="preserve"> </v>
      </c>
      <c r="CS9" s="513">
        <f>DATEVALUE("1.6."&amp;$L$60)</f>
        <v>42155</v>
      </c>
      <c r="CT9" s="509" t="str">
        <f>IF(CS9="","",VLOOKUP(WEEKDAY(CS9),$A$71:$F$77,1+VLOOKUP(Bilanz_bilan!$D$42,T_01!$A$67:$B$68,2,FALSE)))</f>
        <v>Sa</v>
      </c>
      <c r="CU9" s="55"/>
      <c r="CV9" s="91"/>
      <c r="CY9" s="18">
        <f>IF(T_01!CZ9="OK",Juli_juillet!E12-Juli_juillet!D12,0)</f>
        <v>0</v>
      </c>
      <c r="CZ9" s="14" t="str">
        <f>IF(OR(Juli_juillet!D12=0,Juli_juillet!D12=" ",Juli_juillet!E12=0,Juli_juillet!E12=" "),"NOK","OK")</f>
        <v>NOK</v>
      </c>
      <c r="DA9" s="18">
        <f>IF(T_01!DB9="OK",Juli_juillet!G12-Juli_juillet!F12,0)</f>
        <v>0</v>
      </c>
      <c r="DB9" s="14" t="str">
        <f>IF(OR(Juli_juillet!F12=0,Juli_juillet!F12=" ",Juli_juillet!G12=0,Juli_juillet!G12=" "),"NOK","OK")</f>
        <v>NOK</v>
      </c>
      <c r="DC9" s="18">
        <f>IF(T_01!DD9="OK",Juli_juillet!I12-Juli_juillet!H12,0)</f>
        <v>0</v>
      </c>
      <c r="DD9" s="14" t="str">
        <f>IF(OR(Juli_juillet!H12=0,Juli_juillet!H12=" ",Juli_juillet!I12=0,Juli_juillet!I12=" "),"NOK","OK")</f>
        <v>NOK</v>
      </c>
      <c r="DE9" s="18">
        <f>IF(T_01!DF9="OK",Juli_juillet!K12-Juli_juillet!J12,0)</f>
        <v>0</v>
      </c>
      <c r="DF9" s="14" t="str">
        <f>IF(OR(Juli_juillet!J12=0,Juli_juillet!J12=" ",Juli_juillet!K12=0,Juli_juillet!K12=" "),"NOK","OK")</f>
        <v>NOK</v>
      </c>
      <c r="DG9" s="15">
        <f>SUM(+CY9+DA9+DC9+DE9+DH9)</f>
        <v>0</v>
      </c>
      <c r="DH9" s="15">
        <f>IF(OR(Juli_juillet!N12=6,Juli_juillet!N12=8,Juli_juillet!N12=10),0,Juli_juillet!O12)</f>
        <v>0</v>
      </c>
      <c r="DI9" s="19" t="str">
        <f>VLOOKUP(Juli_juillet!N12,T_01!$GY$1:$LP$11,2,FALSE)</f>
        <v xml:space="preserve"> </v>
      </c>
      <c r="DJ9" s="17">
        <f>DATEVALUE("1.7."&amp;$L$60)</f>
        <v>42185</v>
      </c>
      <c r="DK9" s="14" t="str">
        <f>IF(DJ9="","",VLOOKUP(WEEKDAY(DJ9),$A$71:$F$77,1+VLOOKUP(Bilanz_bilan!$D$42,T_01!$A$67:$B$68,2,FALSE)))</f>
        <v>Lu</v>
      </c>
      <c r="DL9" s="55"/>
      <c r="DM9" s="91"/>
      <c r="DP9" s="514">
        <f>IF(T_01!DQ9="OK",August_août!E12-August_août!D12,0)</f>
        <v>0</v>
      </c>
      <c r="DQ9" s="509" t="str">
        <f>IF(OR(August_août!D12=0,August_août!D12=" ",August_août!E12=0,August_août!E12=" "),"NOK","OK")</f>
        <v>NOK</v>
      </c>
      <c r="DR9" s="514">
        <f>IF(T_01!DS9="OK",August_août!G12-August_août!F12,0)</f>
        <v>0</v>
      </c>
      <c r="DS9" s="509" t="str">
        <f>IF(OR(August_août!F12=0,August_août!F12=" ",August_août!G12=0,August_août!G12=" "),"NOK","OK")</f>
        <v>NOK</v>
      </c>
      <c r="DT9" s="514">
        <f>IF(T_01!DU9="OK",August_août!I12-August_août!H12,0)</f>
        <v>0</v>
      </c>
      <c r="DU9" s="509" t="str">
        <f>IF(OR(August_août!H12=0,August_août!H12=" ",August_août!I12=0,August_août!I12=" "),"NOK","OK")</f>
        <v>NOK</v>
      </c>
      <c r="DV9" s="514">
        <f>IF(T_01!DW9="OK",August_août!K12-August_août!J12,0)</f>
        <v>0</v>
      </c>
      <c r="DW9" s="509" t="str">
        <f>IF(OR(August_août!J12=0,August_août!J12=" ",August_août!K12=0,August_août!K12=" "),"NOK","OK")</f>
        <v>NOK</v>
      </c>
      <c r="DX9" s="510">
        <f>SUM(+DP9+DR9+DT9+DV9+DY9)</f>
        <v>0</v>
      </c>
      <c r="DY9" s="510">
        <f>IF(OR(August_août!N12=6,August_août!N12=8,August_août!N12=10),0,August_août!O12)</f>
        <v>0</v>
      </c>
      <c r="DZ9" s="515" t="str">
        <f>VLOOKUP(August_août!N12,T_01!$GY$1:$LP$11,2,FALSE)</f>
        <v xml:space="preserve"> </v>
      </c>
      <c r="EA9" s="513">
        <f>DATEVALUE("1.8."&amp;$L$60)</f>
        <v>42216</v>
      </c>
      <c r="EB9" s="509" t="str">
        <f>IF(EA9="","",VLOOKUP(WEEKDAY(EA9),$A$71:$F$77,1+VLOOKUP(Bilanz_bilan!$D$42,T_01!$A$67:$B$68,2,FALSE)))</f>
        <v>Je</v>
      </c>
      <c r="EC9" s="52">
        <v>1</v>
      </c>
      <c r="ED9" s="91" t="s">
        <v>173</v>
      </c>
      <c r="EG9" s="18">
        <f>IF(T_01!EH9="OK",September_septembre!E12-September_septembre!D12,0)</f>
        <v>0</v>
      </c>
      <c r="EH9" s="14" t="str">
        <f>IF(OR(September_septembre!D12=0,September_septembre!D12=" ",September_septembre!E12=0,September_septembre!E12=" "),"NOK","OK")</f>
        <v>NOK</v>
      </c>
      <c r="EI9" s="18">
        <f>IF(T_01!EJ9="OK",September_septembre!G12-September_septembre!F12,0)</f>
        <v>0</v>
      </c>
      <c r="EJ9" s="14" t="str">
        <f>IF(OR(September_septembre!F12=0,September_septembre!F12=" ",September_septembre!G12=0,September_septembre!G12=" "),"NOK","OK")</f>
        <v>NOK</v>
      </c>
      <c r="EK9" s="18">
        <f>IF(T_01!EL9="OK",September_septembre!I12-September_septembre!H12,0)</f>
        <v>0</v>
      </c>
      <c r="EL9" s="14" t="str">
        <f>IF(OR(September_septembre!H12=0,September_septembre!H12=" ",September_septembre!I12=0,September_septembre!I12=" "),"NOK","OK")</f>
        <v>NOK</v>
      </c>
      <c r="EM9" s="18">
        <f>IF(T_01!EN9="OK",September_septembre!K12-September_septembre!J12,0)</f>
        <v>0</v>
      </c>
      <c r="EN9" s="14" t="str">
        <f>IF(OR(September_septembre!J12=0,September_septembre!J12=" ",September_septembre!K12=0,September_septembre!K12=" "),"NOK","OK")</f>
        <v>NOK</v>
      </c>
      <c r="EO9" s="15">
        <f>SUM(+EG9+EI9+EK9+EM9+EP9)</f>
        <v>0</v>
      </c>
      <c r="EP9" s="15">
        <f>IF(OR(September_septembre!N12=6,September_septembre!N12=8,September_septembre!N12=10),0,September_septembre!O12)</f>
        <v>0</v>
      </c>
      <c r="EQ9" s="19" t="str">
        <f>VLOOKUP(September_septembre!N12,T_01!$GY$1:$LP$11,2,FALSE)</f>
        <v xml:space="preserve"> </v>
      </c>
      <c r="ER9" s="17">
        <f>DATEVALUE("1.9."&amp;$L$60)</f>
        <v>42247</v>
      </c>
      <c r="ES9" s="14" t="str">
        <f>IF(ER9="","",VLOOKUP(WEEKDAY(ER9),$A$71:$F$77,1+VLOOKUP(Bilanz_bilan!$D$42,T_01!$A$67:$B$68,2,FALSE)))</f>
        <v>Di</v>
      </c>
      <c r="ET9" s="55"/>
      <c r="EU9" s="91"/>
      <c r="EX9" s="514">
        <f>IF(T_01!EY9="OK",Oktober_octobre!E12-Oktober_octobre!D12,0)</f>
        <v>0</v>
      </c>
      <c r="EY9" s="509" t="str">
        <f>IF(OR(Oktober_octobre!D12=0,Oktober_octobre!D12=" ",Oktober_octobre!E12=0,Oktober_octobre!E12=" "),"NOK","OK")</f>
        <v>NOK</v>
      </c>
      <c r="EZ9" s="514">
        <f>IF(T_01!FA9="OK",Oktober_octobre!G12-Oktober_octobre!F12,0)</f>
        <v>0</v>
      </c>
      <c r="FA9" s="509" t="str">
        <f>IF(OR(Oktober_octobre!F12=0,Oktober_octobre!F12=" ",Oktober_octobre!G12=0,Oktober_octobre!G12=" "),"NOK","OK")</f>
        <v>NOK</v>
      </c>
      <c r="FB9" s="514">
        <f>IF(T_01!FC9="OK",Oktober_octobre!I12-Oktober_octobre!H12,0)</f>
        <v>0</v>
      </c>
      <c r="FC9" s="509" t="str">
        <f>IF(OR(Oktober_octobre!H12=0,Oktober_octobre!H12=" ",Oktober_octobre!I12=0,Oktober_octobre!I12=" "),"NOK","OK")</f>
        <v>NOK</v>
      </c>
      <c r="FD9" s="514">
        <f>IF(T_01!FE9="OK",Oktober_octobre!K12-Oktober_octobre!J12,0)</f>
        <v>0</v>
      </c>
      <c r="FE9" s="509" t="str">
        <f>IF(OR(Oktober_octobre!J12=0,Oktober_octobre!J12=" ",Oktober_octobre!K12=0,Oktober_octobre!K12=" "),"NOK","OK")</f>
        <v>NOK</v>
      </c>
      <c r="FF9" s="510">
        <f>SUM(+EX9+EZ9+FB9+FD9+FG9)</f>
        <v>0</v>
      </c>
      <c r="FG9" s="510">
        <f>IF(OR(Oktober_octobre!N12=6,Oktober_octobre!N12=8,Oktober_octobre!N12=10),0,Oktober_octobre!O12)</f>
        <v>0</v>
      </c>
      <c r="FH9" s="515" t="str">
        <f>VLOOKUP(Oktober_octobre!N12,T_01!$GY$1:$LP$11,2,FALSE)</f>
        <v xml:space="preserve"> </v>
      </c>
      <c r="FI9" s="516">
        <f>DATEVALUE("1.10."&amp;$L$60)</f>
        <v>42277</v>
      </c>
      <c r="FJ9" s="509" t="str">
        <f>IF(FI9="","",VLOOKUP(WEEKDAY(FI9),$A$71:$F$77,1+VLOOKUP(Bilanz_bilan!$D$42,T_01!$A$67:$B$68,2,FALSE)))</f>
        <v>Ma</v>
      </c>
      <c r="FK9" s="55"/>
      <c r="FL9" s="91"/>
      <c r="FO9" s="18">
        <f>IF(T_01!FP9="OK",November_novembre!E12-November_novembre!D12,0)</f>
        <v>0</v>
      </c>
      <c r="FP9" s="14" t="str">
        <f>IF(OR(November_novembre!D12=0,November_novembre!D12=" ",November_novembre!E12=0,November_novembre!E12=" "),"NOK","OK")</f>
        <v>NOK</v>
      </c>
      <c r="FQ9" s="18">
        <f>IF(T_01!FR9="OK",November_novembre!G12-November_novembre!F12,0)</f>
        <v>0</v>
      </c>
      <c r="FR9" s="14" t="str">
        <f>IF(OR(November_novembre!F12=0,November_novembre!F12=" ",November_novembre!G12=0,November_novembre!G12=" "),"NOK","OK")</f>
        <v>NOK</v>
      </c>
      <c r="FS9" s="18">
        <f>IF(T_01!FT9="OK",November_novembre!I12-November_novembre!H12,0)</f>
        <v>0</v>
      </c>
      <c r="FT9" s="14" t="str">
        <f>IF(OR(November_novembre!H12=0,November_novembre!H12=" ",November_novembre!I12=0,November_novembre!I12=" "),"NOK","OK")</f>
        <v>NOK</v>
      </c>
      <c r="FU9" s="18">
        <f>IF(T_01!FV9="OK",November_novembre!K12-November_novembre!J12,0)</f>
        <v>0</v>
      </c>
      <c r="FV9" s="14" t="str">
        <f>IF(OR(November_novembre!J12=0,November_novembre!J12=" ",November_novembre!K12=0,November_novembre!K12=" "),"NOK","OK")</f>
        <v>NOK</v>
      </c>
      <c r="FW9" s="15">
        <f>SUM(+FO9+FQ9+FS9+FU9+FX9)</f>
        <v>0</v>
      </c>
      <c r="FX9" s="15">
        <f>IF(OR(November_novembre!N12=6,November_novembre!N12=8,November_novembre!N12=10),0,November_novembre!O12)</f>
        <v>0</v>
      </c>
      <c r="FY9" s="19" t="str">
        <f>VLOOKUP(November_novembre!N12,T_01!$GY$1:$LP$11,2,FALSE)</f>
        <v xml:space="preserve"> </v>
      </c>
      <c r="FZ9" s="17">
        <f>DATEVALUE("1.11."&amp;$L$60)</f>
        <v>42308</v>
      </c>
      <c r="GA9" s="14" t="str">
        <f>IF(FZ9="","",VLOOKUP(WEEKDAY(FZ9),$A$71:$F$77,1+VLOOKUP(Bilanz_bilan!$D$42,T_01!$A$67:$B$68,2,FALSE)))</f>
        <v>Ve</v>
      </c>
      <c r="GB9" s="55"/>
      <c r="GC9" s="557"/>
      <c r="GD9" s="379" t="s">
        <v>230</v>
      </c>
      <c r="GF9" s="514">
        <f>IF(T_01!GG9="OK",Dezember_décembre!E12-Dezember_décembre!D12,0)</f>
        <v>0</v>
      </c>
      <c r="GG9" s="509" t="str">
        <f>IF(OR(Dezember_décembre!D12=0,Dezember_décembre!D12=" ",Dezember_décembre!E12=0,Dezember_décembre!E12=" "),"NOK","OK")</f>
        <v>NOK</v>
      </c>
      <c r="GH9" s="514">
        <f>IF(T_01!GI9="OK",Dezember_décembre!G12-Dezember_décembre!F12,0)</f>
        <v>0</v>
      </c>
      <c r="GI9" s="509" t="str">
        <f>IF(OR(Dezember_décembre!F12=0,Dezember_décembre!F12=" ",Dezember_décembre!G12=0,Dezember_décembre!G12=" "),"NOK","OK")</f>
        <v>NOK</v>
      </c>
      <c r="GJ9" s="514">
        <f>IF(T_01!GK9="OK",Dezember_décembre!I12-Dezember_décembre!H12,0)</f>
        <v>0</v>
      </c>
      <c r="GK9" s="509" t="str">
        <f>IF(OR(Dezember_décembre!H12=0,Dezember_décembre!H12=" ",Dezember_décembre!I12=0,Dezember_décembre!I12=" "),"NOK","OK")</f>
        <v>NOK</v>
      </c>
      <c r="GL9" s="514">
        <f>IF(T_01!GM9="OK",Dezember_décembre!K12-Dezember_décembre!J12,0)</f>
        <v>0</v>
      </c>
      <c r="GM9" s="509" t="str">
        <f>IF(OR(Dezember_décembre!J12=0,Dezember_décembre!J12=" ",Dezember_décembre!K12=0,Dezember_décembre!K12=" "),"NOK","OK")</f>
        <v>NOK</v>
      </c>
      <c r="GN9" s="510">
        <f>SUM(+GF9+GH9+GJ9+GL9+GO9)</f>
        <v>0</v>
      </c>
      <c r="GO9" s="510">
        <f>IF(OR(Dezember_décembre!N12=6,Dezember_décembre!N12=8,Dezember_décembre!N12=10),0,Dezember_décembre!O12)</f>
        <v>0</v>
      </c>
      <c r="GP9" s="515" t="str">
        <f>VLOOKUP(Dezember_décembre!N12,T_01!$GY$1:$LP$11,2,FALSE)</f>
        <v xml:space="preserve"> </v>
      </c>
      <c r="GQ9" s="513">
        <f>DATEVALUE("1.12."&amp;$L$60)</f>
        <v>42338</v>
      </c>
      <c r="GR9" s="509" t="str">
        <f>IF(GQ9="","",VLOOKUP(WEEKDAY(GQ9),$A$71:$F$77,1+VLOOKUP(Bilanz_bilan!$D$42,T_01!$A$67:$B$68,2,FALSE)))</f>
        <v>Di</v>
      </c>
      <c r="GS9" s="55"/>
      <c r="GT9" s="91"/>
      <c r="GY9" s="3">
        <v>9</v>
      </c>
      <c r="GZ9" s="3" t="str">
        <f>Texttabelle!E40</f>
        <v>correction</v>
      </c>
    </row>
    <row r="10" spans="1:208" ht="14.25">
      <c r="A10" s="18">
        <f>IF(T_01!B10="OK",Januar_janvier!E13-Januar_janvier!D13,0)</f>
        <v>0</v>
      </c>
      <c r="B10" s="14" t="str">
        <f>IF(OR(Januar_janvier!D13=0,Januar_janvier!D13=" ",Januar_janvier!E13=0,Januar_janvier!E13=" "),"NOK","OK")</f>
        <v>NOK</v>
      </c>
      <c r="C10" s="18">
        <f>IF(T_01!D10="OK",Januar_janvier!G13-Januar_janvier!F13,0)</f>
        <v>0</v>
      </c>
      <c r="D10" s="14" t="str">
        <f>IF(OR(Januar_janvier!F13=0,Januar_janvier!F13=" ",Januar_janvier!G13=0,Januar_janvier!G13=" "),"NOK","OK")</f>
        <v>NOK</v>
      </c>
      <c r="E10" s="18">
        <f>IF(T_01!F10="OK",Januar_janvier!I13-Januar_janvier!H13,0)</f>
        <v>0</v>
      </c>
      <c r="F10" s="14" t="str">
        <f>IF(OR(Januar_janvier!H13=0,Januar_janvier!H13=" ",Januar_janvier!I13=0,Januar_janvier!I13=" "),"NOK","OK")</f>
        <v>NOK</v>
      </c>
      <c r="G10" s="18">
        <f>IF(T_01!H10="OK",Januar_janvier!K13-Januar_janvier!J13,0)</f>
        <v>0</v>
      </c>
      <c r="H10" s="14" t="str">
        <f>IF(OR(Januar_janvier!J13=0,Januar_janvier!J13=" ",Januar_janvier!K13=0,Januar_janvier!K13=" "),"NOK","OK")</f>
        <v>NOK</v>
      </c>
      <c r="I10" s="15">
        <f t="shared" ref="I10:I38" si="1">SUM(+A10+C10+E10+J10+G10)</f>
        <v>0</v>
      </c>
      <c r="J10" s="15">
        <f>IF(OR(Januar_janvier!N13=6,Januar_janvier!N13=8,Januar_janvier!N13=10),0,Januar_janvier!O13)</f>
        <v>0</v>
      </c>
      <c r="K10" s="19" t="str">
        <f>VLOOKUP(Januar_janvier!N13,T_01!$GY$1:$LP$11,2,FALSE)</f>
        <v xml:space="preserve"> </v>
      </c>
      <c r="L10" s="85">
        <f>L9+1</f>
        <v>42005</v>
      </c>
      <c r="M10" s="14" t="str">
        <f>IF(L10="","",VLOOKUP(WEEKDAY(L10),$A$71:$F$77,1+VLOOKUP(Bilanz_bilan!$D$42,T_01!$A$67:$B$68,2,FALSE)))</f>
        <v>Me</v>
      </c>
      <c r="N10" s="86">
        <v>1</v>
      </c>
      <c r="O10" s="91" t="s">
        <v>167</v>
      </c>
      <c r="R10" s="514">
        <f>IF(T_01!S10="OK",Februar_février!E13-Februar_février!D13,0)</f>
        <v>0</v>
      </c>
      <c r="S10" s="509" t="str">
        <f>IF(OR(Februar_février!D13=0,Februar_février!D13=" ",Februar_février!E13=0,Februar_février!E13=" "),"NOK","OK")</f>
        <v>NOK</v>
      </c>
      <c r="T10" s="514">
        <f>IF(T_01!U10="OK",Februar_février!G13-Februar_février!F13,0)</f>
        <v>0</v>
      </c>
      <c r="U10" s="509" t="str">
        <f>IF(OR(Februar_février!F13=0,Februar_février!F13=" ",Februar_février!G13=0,Februar_février!G13=" "),"NOK","OK")</f>
        <v>NOK</v>
      </c>
      <c r="V10" s="514">
        <f>IF(T_01!W10="OK",Februar_février!I13-Februar_février!H13,0)</f>
        <v>0</v>
      </c>
      <c r="W10" s="509" t="str">
        <f>IF(OR(Februar_février!H13=0,Februar_février!H13=" ",Februar_février!I13=0,Februar_février!I13=" "),"NOK","OK")</f>
        <v>NOK</v>
      </c>
      <c r="X10" s="514">
        <f>IF(T_01!Y10="OK",Februar_février!K13-Februar_février!J13,0)</f>
        <v>0</v>
      </c>
      <c r="Y10" s="509" t="str">
        <f>IF(OR(Februar_février!J13=0,Februar_février!J13=" ",Februar_février!K13=0,Februar_février!K13=" "),"NOK","OK")</f>
        <v>NOK</v>
      </c>
      <c r="Z10" s="510">
        <f t="shared" ref="Z10:Z37" si="2">SUM(+R10+T10+V10+X10+AA10)</f>
        <v>0</v>
      </c>
      <c r="AA10" s="510">
        <f>IF(OR(Februar_février!N13=6,Februar_février!N13=8,Februar_février!N13=10),0,Februar_février!O13)</f>
        <v>0</v>
      </c>
      <c r="AB10" s="515" t="str">
        <f>VLOOKUP(Februar_février!N13,$GY$1:$LP$11,2,FALSE)</f>
        <v xml:space="preserve"> </v>
      </c>
      <c r="AC10" s="513">
        <f>AC9+1</f>
        <v>42036</v>
      </c>
      <c r="AD10" s="509" t="str">
        <f>IF(AC10="","",VLOOKUP(WEEKDAY(AC10),$A$71:$F$77,1+VLOOKUP(Bilanz_bilan!$D$42,T_01!$A$67:$B$68,2,FALSE)))</f>
        <v>Sa</v>
      </c>
      <c r="AE10" s="55"/>
      <c r="AF10" s="91"/>
      <c r="AG10" s="20"/>
      <c r="AH10" s="20"/>
      <c r="AI10" s="18">
        <f>IF(T_01!AJ10="OK",März_mars!E13-März_mars!D13,0)</f>
        <v>0</v>
      </c>
      <c r="AJ10" s="14" t="str">
        <f>IF(OR(März_mars!D13=0,März_mars!D13=" ",März_mars!E13=0,März_mars!E13=" "),"NOK","OK")</f>
        <v>NOK</v>
      </c>
      <c r="AK10" s="18">
        <f>IF(T_01!AL10="OK",März_mars!G13-März_mars!F13,0)</f>
        <v>0</v>
      </c>
      <c r="AL10" s="14" t="str">
        <f>IF(OR(März_mars!F13=0,März_mars!F13=" ",März_mars!G13=0,März_mars!G13=" "),"NOK","OK")</f>
        <v>NOK</v>
      </c>
      <c r="AM10" s="18">
        <f>IF(T_01!AN10="OK",März_mars!I13-März_mars!H13,0)</f>
        <v>0</v>
      </c>
      <c r="AN10" s="14" t="str">
        <f>IF(OR(März_mars!H13=0,März_mars!H13=" ",März_mars!I13=0,März_mars!I13=" "),"NOK","OK")</f>
        <v>NOK</v>
      </c>
      <c r="AO10" s="18">
        <f>IF(T_01!AP10="OK",März_mars!K13-März_mars!J13,0)</f>
        <v>0</v>
      </c>
      <c r="AP10" s="14" t="str">
        <f>IF(OR(März_mars!J13=0,März_mars!J13=" ",März_mars!K13=0,März_mars!K13=" "),"NOK","OK")</f>
        <v>NOK</v>
      </c>
      <c r="AQ10" s="15">
        <f t="shared" ref="AQ10:AQ39" si="3">SUM(+AI10+AK10+AM10+AO10+AR10)</f>
        <v>0</v>
      </c>
      <c r="AR10" s="15">
        <f>IF(OR(März_mars!N13=6,März_mars!N13=8,März_mars!N13=10),0,März_mars!O13)</f>
        <v>0</v>
      </c>
      <c r="AS10" s="19" t="str">
        <f>VLOOKUP(März_mars!N13,T_01!$GY$1:$LP$11,2,FALSE)</f>
        <v xml:space="preserve"> </v>
      </c>
      <c r="AT10" s="17">
        <f>AT9+1</f>
        <v>42064</v>
      </c>
      <c r="AU10" s="14" t="str">
        <f>IF(AT10="","",VLOOKUP(WEEKDAY(AT10),$A$71:$F$77,1+VLOOKUP(Bilanz_bilan!$D$42,T_01!$A$67:$B$68,2,FALSE)))</f>
        <v>Sa</v>
      </c>
      <c r="AV10" s="55"/>
      <c r="AW10" s="91"/>
      <c r="AX10" s="20"/>
      <c r="AZ10" s="514">
        <f>IF(T_01!BA10="OK",April_avril!E13-April_avril!D13,0)</f>
        <v>0</v>
      </c>
      <c r="BA10" s="509" t="str">
        <f>IF(OR(April_avril!D13=0,April_avril!D13=" ",April_avril!E13=0,April_avril!E13=" "),"NOK","OK")</f>
        <v>NOK</v>
      </c>
      <c r="BB10" s="514">
        <f>IF(T_01!BC10="OK",April_avril!G13-April_avril!F13,0)</f>
        <v>0</v>
      </c>
      <c r="BC10" s="509" t="str">
        <f>IF(OR(April_avril!F13=0,April_avril!F13=" ",April_avril!G13=0,April_avril!G13=" "),"NOK","OK")</f>
        <v>NOK</v>
      </c>
      <c r="BD10" s="514">
        <f>IF(T_01!BE10="OK",April_avril!I13-April_avril!H13,0)</f>
        <v>0</v>
      </c>
      <c r="BE10" s="509" t="str">
        <f>IF(OR(April_avril!H13=0,April_avril!H13=" ",April_avril!I13=0,April_avril!I13=" "),"NOK","OK")</f>
        <v>NOK</v>
      </c>
      <c r="BF10" s="514">
        <f>IF(T_01!BG10="OK",April_avril!K13-April_avril!J13,0)</f>
        <v>0</v>
      </c>
      <c r="BG10" s="509" t="str">
        <f>IF(OR(April_avril!J13=0,April_avril!J13=" ",April_avril!K13=0,April_avril!K13=" "),"NOK","OK")</f>
        <v>NOK</v>
      </c>
      <c r="BH10" s="510">
        <f t="shared" si="0"/>
        <v>0</v>
      </c>
      <c r="BI10" s="510">
        <f>IF(OR(April_avril!N13=6,April_avril!N13=8,April_avril!N13=10),0,April_avril!O13)</f>
        <v>0</v>
      </c>
      <c r="BJ10" s="515" t="str">
        <f>VLOOKUP(April_avril!N13,$GY$1:$LP$11,2,FALSE)</f>
        <v xml:space="preserve"> </v>
      </c>
      <c r="BK10" s="513">
        <f>BK9+1</f>
        <v>42095</v>
      </c>
      <c r="BL10" s="509" t="str">
        <f>IF(BK10="","",VLOOKUP(WEEKDAY(BK10),$A$71:$F$77,1+VLOOKUP(Bilanz_bilan!$D$42,T_01!$A$67:$B$68,2,FALSE)))</f>
        <v>Ma</v>
      </c>
      <c r="BM10" s="55"/>
      <c r="BN10" s="91"/>
      <c r="BQ10" s="18">
        <f>IF(T_01!BR10="OK",Mai_mai!E13-Mai_mai!D13,0)</f>
        <v>0</v>
      </c>
      <c r="BR10" s="14" t="str">
        <f>IF(OR(Mai_mai!D13=0,Mai_mai!D13=" ",Mai_mai!E13=0,Mai_mai!E13=" "),"NOK","OK")</f>
        <v>NOK</v>
      </c>
      <c r="BS10" s="18">
        <f>IF(T_01!BT10="OK",Mai_mai!G13-Mai_mai!F13,0)</f>
        <v>0</v>
      </c>
      <c r="BT10" s="14" t="str">
        <f>IF(OR(Mai_mai!F13=0,Mai_mai!F13=" ",Mai_mai!G13=0,Mai_mai!G13=" "),"NOK","OK")</f>
        <v>NOK</v>
      </c>
      <c r="BU10" s="18">
        <f>IF(T_01!BV10="OK",Mai_mai!I13-Mai_mai!H13,0)</f>
        <v>0</v>
      </c>
      <c r="BV10" s="14" t="str">
        <f>IF(OR(Mai_mai!H13=0,Mai_mai!H13=" ",Mai_mai!I13=0,Mai_mai!I13=" "),"NOK","OK")</f>
        <v>NOK</v>
      </c>
      <c r="BW10" s="18">
        <f>IF(T_01!BX10="OK",Mai_mai!K13-Mai_mai!J13,0)</f>
        <v>0</v>
      </c>
      <c r="BX10" s="14" t="str">
        <f>IF(OR(Mai_mai!J13=0,Mai_mai!J13=" ",Mai_mai!K13=0,Mai_mai!K13=" "),"NOK","OK")</f>
        <v>NOK</v>
      </c>
      <c r="BY10" s="15">
        <f t="shared" ref="BY10:BY39" si="4">SUM(+BQ10+BS10+BU10+BW10+BZ10)</f>
        <v>0</v>
      </c>
      <c r="BZ10" s="15">
        <f>IF(OR(Mai_mai!N13=6,Mai_mai!N13=8,Mai_mai!N13=10),0,Mai_mai!O13)</f>
        <v>0</v>
      </c>
      <c r="CA10" s="19" t="str">
        <f>VLOOKUP(Mai_mai!N13,T_01!$GY$1:$LP$11,2,FALSE)</f>
        <v xml:space="preserve"> </v>
      </c>
      <c r="CB10" s="17">
        <f>CB9+1</f>
        <v>42125</v>
      </c>
      <c r="CC10" s="14" t="str">
        <f>IF(CB10="","",VLOOKUP(WEEKDAY(CB10),$A$71:$F$77,1+VLOOKUP(Bilanz_bilan!$D$42,T_01!$A$67:$B$68,2,FALSE)))</f>
        <v>Je</v>
      </c>
      <c r="CD10" s="55"/>
      <c r="CE10" s="91"/>
      <c r="CH10" s="514">
        <f>IF(T_01!CI10="OK",Juni_juin!E13-Juni_juin!D13,0)</f>
        <v>0</v>
      </c>
      <c r="CI10" s="509" t="str">
        <f>IF(OR(Juni_juin!D13=0,Juni_juin!D13=" ",Juni_juin!E13=0,Juni_juin!E13=" "),"NOK","OK")</f>
        <v>NOK</v>
      </c>
      <c r="CJ10" s="514">
        <f>IF(T_01!CK10="OK",Juni_juin!G13-Juni_juin!F13,0)</f>
        <v>0</v>
      </c>
      <c r="CK10" s="509" t="str">
        <f>IF(OR(Juni_juin!F13=0,Juni_juin!F13=" ",Juni_juin!G13=0,Juni_juin!G13=" "),"NOK","OK")</f>
        <v>NOK</v>
      </c>
      <c r="CL10" s="514">
        <f>IF(T_01!CM10="OK",Juni_juin!I13-Juni_juin!H13,0)</f>
        <v>0</v>
      </c>
      <c r="CM10" s="509" t="str">
        <f>IF(OR(Juni_juin!H13=0,Juni_juin!H13=" ",Juni_juin!I13=0,Juni_juin!I13=" "),"NOK","OK")</f>
        <v>NOK</v>
      </c>
      <c r="CN10" s="514">
        <f>IF(T_01!CO10="OK",Juni_juin!K13-Juni_juin!J13,0)</f>
        <v>0</v>
      </c>
      <c r="CO10" s="509" t="str">
        <f>IF(OR(Juni_juin!J13=0,Juni_juin!J13=" ",Juni_juin!K13=0,Juni_juin!K13=" "),"NOK","OK")</f>
        <v>NOK</v>
      </c>
      <c r="CP10" s="510">
        <f t="shared" ref="CP10:CP38" si="5">SUM(+CH10+CJ10+CL10+CN10+CQ10)</f>
        <v>0</v>
      </c>
      <c r="CQ10" s="510">
        <f>IF(OR(Juni_juin!N13=6,Juni_juin!N13=8,Juni_juin!N13=10),0,Juni_juin!O13)</f>
        <v>0</v>
      </c>
      <c r="CR10" s="515" t="str">
        <f>VLOOKUP(Juni_juin!N13,$GY$1:$LP$11,2,FALSE)</f>
        <v xml:space="preserve"> </v>
      </c>
      <c r="CS10" s="513">
        <f>CS9+1</f>
        <v>42156</v>
      </c>
      <c r="CT10" s="509" t="str">
        <f>IF(CS10="","",VLOOKUP(WEEKDAY(CS10),$A$71:$F$77,1+VLOOKUP(Bilanz_bilan!$D$42,T_01!$A$67:$B$68,2,FALSE)))</f>
        <v>Di</v>
      </c>
      <c r="CU10" s="55"/>
      <c r="CV10" s="91"/>
      <c r="CY10" s="18">
        <f>IF(T_01!CZ10="OK",Juli_juillet!E13-Juli_juillet!D13,0)</f>
        <v>0</v>
      </c>
      <c r="CZ10" s="14" t="str">
        <f>IF(OR(Juli_juillet!D13=0,Juli_juillet!D13=" ",Juli_juillet!E13=0,Juli_juillet!E13=" "),"NOK","OK")</f>
        <v>NOK</v>
      </c>
      <c r="DA10" s="18">
        <f>IF(T_01!DB10="OK",Juli_juillet!G13-Juli_juillet!F13,0)</f>
        <v>0</v>
      </c>
      <c r="DB10" s="14" t="str">
        <f>IF(OR(Juli_juillet!F13=0,Juli_juillet!F13=" ",Juli_juillet!G13=0,Juli_juillet!G13=" "),"NOK","OK")</f>
        <v>NOK</v>
      </c>
      <c r="DC10" s="18">
        <f>IF(T_01!DD10="OK",Juli_juillet!I13-Juli_juillet!H13,0)</f>
        <v>0</v>
      </c>
      <c r="DD10" s="14" t="str">
        <f>IF(OR(Juli_juillet!H13=0,Juli_juillet!H13=" ",Juli_juillet!I13=0,Juli_juillet!I13=" "),"NOK","OK")</f>
        <v>NOK</v>
      </c>
      <c r="DE10" s="18">
        <f>IF(T_01!DF10="OK",Juli_juillet!K13-Juli_juillet!J13,0)</f>
        <v>0</v>
      </c>
      <c r="DF10" s="14" t="str">
        <f>IF(OR(Juli_juillet!J13=0,Juli_juillet!J13=" ",Juli_juillet!K13=0,Juli_juillet!K13=" "),"NOK","OK")</f>
        <v>NOK</v>
      </c>
      <c r="DG10" s="15">
        <f t="shared" ref="DG10:DG39" si="6">SUM(+CY10+DA10+DC10+DE10+DH10)</f>
        <v>0</v>
      </c>
      <c r="DH10" s="15">
        <f>IF(OR(Juli_juillet!N13=6,Juli_juillet!N13=8,Juli_juillet!N13=10),0,Juli_juillet!O13)</f>
        <v>0</v>
      </c>
      <c r="DI10" s="19" t="str">
        <f>VLOOKUP(Juli_juillet!N13,T_01!$GY$1:$LP$11,2,FALSE)</f>
        <v xml:space="preserve"> </v>
      </c>
      <c r="DJ10" s="17">
        <f>DJ9+1</f>
        <v>42186</v>
      </c>
      <c r="DK10" s="14" t="str">
        <f>IF(DJ10="","",VLOOKUP(WEEKDAY(DJ10),$A$71:$F$77,1+VLOOKUP(Bilanz_bilan!$D$42,T_01!$A$67:$B$68,2,FALSE)))</f>
        <v>Ma</v>
      </c>
      <c r="DL10" s="55"/>
      <c r="DM10" s="91"/>
      <c r="DP10" s="514">
        <f>IF(T_01!DQ10="OK",August_août!E13-August_août!D13,0)</f>
        <v>0</v>
      </c>
      <c r="DQ10" s="509" t="str">
        <f>IF(OR(August_août!D13=0,August_août!D13=" ",August_août!E13=0,August_août!E13=" "),"NOK","OK")</f>
        <v>NOK</v>
      </c>
      <c r="DR10" s="514">
        <f>IF(T_01!DS10="OK",August_août!G13-August_août!F13,0)</f>
        <v>0</v>
      </c>
      <c r="DS10" s="509" t="str">
        <f>IF(OR(August_août!F13=0,August_août!F13=" ",August_août!G13=0,August_août!G13=" "),"NOK","OK")</f>
        <v>NOK</v>
      </c>
      <c r="DT10" s="514">
        <f>IF(T_01!DU10="OK",August_août!I13-August_août!H13,0)</f>
        <v>0</v>
      </c>
      <c r="DU10" s="509" t="str">
        <f>IF(OR(August_août!H13=0,August_août!H13=" ",August_août!I13=0,August_août!I13=" "),"NOK","OK")</f>
        <v>NOK</v>
      </c>
      <c r="DV10" s="514">
        <f>IF(T_01!DW10="OK",August_août!K13-August_août!J13,0)</f>
        <v>0</v>
      </c>
      <c r="DW10" s="509" t="str">
        <f>IF(OR(August_août!J13=0,August_août!J13=" ",August_août!K13=0,August_août!K13=" "),"NOK","OK")</f>
        <v>NOK</v>
      </c>
      <c r="DX10" s="510">
        <f t="shared" ref="DX10:DX39" si="7">SUM(+DP10+DR10+DT10+DV10+DY10)</f>
        <v>0</v>
      </c>
      <c r="DY10" s="510">
        <f>IF(OR(August_août!N13=6,August_août!N13=8,August_août!N13=10),0,August_août!O13)</f>
        <v>0</v>
      </c>
      <c r="DZ10" s="515" t="str">
        <f>VLOOKUP(August_août!N13,T_01!$GY$1:$LP$11,2,FALSE)</f>
        <v xml:space="preserve"> </v>
      </c>
      <c r="EA10" s="513">
        <f>EA9+1</f>
        <v>42217</v>
      </c>
      <c r="EB10" s="509" t="str">
        <f>IF(EA10="","",VLOOKUP(WEEKDAY(EA10),$A$71:$F$77,1+VLOOKUP(Bilanz_bilan!$D$42,T_01!$A$67:$B$68,2,FALSE)))</f>
        <v>Ve</v>
      </c>
      <c r="EC10" s="55"/>
      <c r="ED10" s="91"/>
      <c r="EG10" s="18">
        <f>IF(T_01!EH10="OK",September_septembre!E13-September_septembre!D13,0)</f>
        <v>0</v>
      </c>
      <c r="EH10" s="14" t="str">
        <f>IF(OR(September_septembre!D13=0,September_septembre!D13=" ",September_septembre!E13=0,September_septembre!E13=" "),"NOK","OK")</f>
        <v>NOK</v>
      </c>
      <c r="EI10" s="18">
        <f>IF(T_01!EJ10="OK",September_septembre!G13-September_septembre!F13,0)</f>
        <v>0</v>
      </c>
      <c r="EJ10" s="14" t="str">
        <f>IF(OR(September_septembre!F13=0,September_septembre!F13=" ",September_septembre!G13=0,September_septembre!G13=" "),"NOK","OK")</f>
        <v>NOK</v>
      </c>
      <c r="EK10" s="18">
        <f>IF(T_01!EL10="OK",September_septembre!I13-September_septembre!H13,0)</f>
        <v>0</v>
      </c>
      <c r="EL10" s="14" t="str">
        <f>IF(OR(September_septembre!H13=0,September_septembre!H13=" ",September_septembre!I13=0,September_septembre!I13=" "),"NOK","OK")</f>
        <v>NOK</v>
      </c>
      <c r="EM10" s="18">
        <f>IF(T_01!EN10="OK",September_septembre!K13-September_septembre!J13,0)</f>
        <v>0</v>
      </c>
      <c r="EN10" s="14" t="str">
        <f>IF(OR(September_septembre!J13=0,September_septembre!J13=" ",September_septembre!K13=0,September_septembre!K13=" "),"NOK","OK")</f>
        <v>NOK</v>
      </c>
      <c r="EO10" s="15">
        <f t="shared" ref="EO10:EO38" si="8">SUM(+EG10+EI10+EK10+EM10+EP10)</f>
        <v>0</v>
      </c>
      <c r="EP10" s="15">
        <f>IF(OR(September_septembre!N13=6,September_septembre!N13=8,September_septembre!N13=10),0,September_septembre!O13)</f>
        <v>0</v>
      </c>
      <c r="EQ10" s="19" t="str">
        <f>VLOOKUP(September_septembre!N13,T_01!$GY$1:$LP$11,2,FALSE)</f>
        <v xml:space="preserve"> </v>
      </c>
      <c r="ER10" s="17">
        <f>ER9+1</f>
        <v>42248</v>
      </c>
      <c r="ES10" s="14" t="str">
        <f>IF(ER10="","",VLOOKUP(WEEKDAY(ER10),$A$71:$F$77,1+VLOOKUP(Bilanz_bilan!$D$42,T_01!$A$67:$B$68,2,FALSE)))</f>
        <v>Lu</v>
      </c>
      <c r="ET10" s="55"/>
      <c r="EU10" s="91"/>
      <c r="EX10" s="514">
        <f>IF(T_01!EY10="OK",Oktober_octobre!E13-Oktober_octobre!D13,0)</f>
        <v>0</v>
      </c>
      <c r="EY10" s="509" t="str">
        <f>IF(OR(Oktober_octobre!D13=0,Oktober_octobre!D13=" ",Oktober_octobre!E13=0,Oktober_octobre!E13=" "),"NOK","OK")</f>
        <v>NOK</v>
      </c>
      <c r="EZ10" s="514">
        <f>IF(T_01!FA10="OK",Oktober_octobre!G13-Oktober_octobre!F13,0)</f>
        <v>0</v>
      </c>
      <c r="FA10" s="509" t="str">
        <f>IF(OR(Oktober_octobre!F13=0,Oktober_octobre!F13=" ",Oktober_octobre!G13=0,Oktober_octobre!G13=" "),"NOK","OK")</f>
        <v>NOK</v>
      </c>
      <c r="FB10" s="514">
        <f>IF(T_01!FC10="OK",Oktober_octobre!I13-Oktober_octobre!H13,0)</f>
        <v>0</v>
      </c>
      <c r="FC10" s="509" t="str">
        <f>IF(OR(Oktober_octobre!H13=0,Oktober_octobre!H13=" ",Oktober_octobre!I13=0,Oktober_octobre!I13=" "),"NOK","OK")</f>
        <v>NOK</v>
      </c>
      <c r="FD10" s="514">
        <f>IF(T_01!FE10="OK",Oktober_octobre!K13-Oktober_octobre!J13,0)</f>
        <v>0</v>
      </c>
      <c r="FE10" s="509" t="str">
        <f>IF(OR(Oktober_octobre!J13=0,Oktober_octobre!J13=" ",Oktober_octobre!K13=0,Oktober_octobre!K13=" "),"NOK","OK")</f>
        <v>NOK</v>
      </c>
      <c r="FF10" s="510">
        <f t="shared" ref="FF10:FF39" si="9">SUM(+EX10+EZ10+FB10+FD10+FG10)</f>
        <v>0</v>
      </c>
      <c r="FG10" s="510">
        <f>IF(OR(Oktober_octobre!N13=6,Oktober_octobre!N13=8,Oktober_octobre!N13=10),0,Oktober_octobre!O13)</f>
        <v>0</v>
      </c>
      <c r="FH10" s="515" t="str">
        <f>VLOOKUP(Oktober_octobre!N13,T_01!$GY$1:$LP$11,2,FALSE)</f>
        <v xml:space="preserve"> </v>
      </c>
      <c r="FI10" s="516">
        <f>FI9+1</f>
        <v>42278</v>
      </c>
      <c r="FJ10" s="509" t="str">
        <f>IF(FI10="","",VLOOKUP(WEEKDAY(FI10),$A$71:$F$77,1+VLOOKUP(Bilanz_bilan!$D$42,T_01!$A$67:$B$68,2,FALSE)))</f>
        <v>Me</v>
      </c>
      <c r="FK10" s="55"/>
      <c r="FL10" s="91"/>
      <c r="FO10" s="18">
        <f>IF(T_01!FP10="OK",November_novembre!E13-November_novembre!D13,0)</f>
        <v>0</v>
      </c>
      <c r="FP10" s="14" t="str">
        <f>IF(OR(November_novembre!D13=0,November_novembre!D13=" ",November_novembre!E13=0,November_novembre!E13=" "),"NOK","OK")</f>
        <v>NOK</v>
      </c>
      <c r="FQ10" s="18">
        <f>IF(T_01!FR10="OK",November_novembre!G13-November_novembre!F13,0)</f>
        <v>0</v>
      </c>
      <c r="FR10" s="14" t="str">
        <f>IF(OR(November_novembre!F13=0,November_novembre!F13=" ",November_novembre!G13=0,November_novembre!G13=" "),"NOK","OK")</f>
        <v>NOK</v>
      </c>
      <c r="FS10" s="18">
        <f>IF(T_01!FT10="OK",November_novembre!I13-November_novembre!H13,0)</f>
        <v>0</v>
      </c>
      <c r="FT10" s="14" t="str">
        <f>IF(OR(November_novembre!H13=0,November_novembre!H13=" ",November_novembre!I13=0,November_novembre!I13=" "),"NOK","OK")</f>
        <v>NOK</v>
      </c>
      <c r="FU10" s="18">
        <f>IF(T_01!FV10="OK",November_novembre!K13-November_novembre!J13,0)</f>
        <v>0</v>
      </c>
      <c r="FV10" s="14" t="str">
        <f>IF(OR(November_novembre!J13=0,November_novembre!J13=" ",November_novembre!K13=0,November_novembre!K13=" "),"NOK","OK")</f>
        <v>NOK</v>
      </c>
      <c r="FW10" s="15">
        <f t="shared" ref="FW10:FW38" si="10">SUM(+FO10+FQ10+FS10+FU10+FX10)</f>
        <v>0</v>
      </c>
      <c r="FX10" s="15">
        <f>IF(OR(November_novembre!N13=6,November_novembre!N13=8,November_novembre!N13=10),0,November_novembre!O13)</f>
        <v>0</v>
      </c>
      <c r="FY10" s="19" t="str">
        <f>VLOOKUP(November_novembre!N13,T_01!$GY$1:$LP$11,2,FALSE)</f>
        <v xml:space="preserve"> </v>
      </c>
      <c r="FZ10" s="17">
        <f>FZ9+1</f>
        <v>42309</v>
      </c>
      <c r="GA10" s="14" t="str">
        <f>IF(FZ10="","",VLOOKUP(WEEKDAY(FZ10),$A$71:$F$77,1+VLOOKUP(Bilanz_bilan!$D$42,T_01!$A$67:$B$68,2,FALSE)))</f>
        <v>Sa</v>
      </c>
      <c r="GB10" s="55"/>
      <c r="GC10" s="91"/>
      <c r="GF10" s="514">
        <f>IF(T_01!GG10="OK",Dezember_décembre!E13-Dezember_décembre!D13,0)</f>
        <v>0</v>
      </c>
      <c r="GG10" s="509" t="str">
        <f>IF(OR(Dezember_décembre!D13=0,Dezember_décembre!D13=" ",Dezember_décembre!E13=0,Dezember_décembre!E13=" "),"NOK","OK")</f>
        <v>NOK</v>
      </c>
      <c r="GH10" s="514">
        <f>IF(T_01!GI10="OK",Dezember_décembre!G13-Dezember_décembre!F13,0)</f>
        <v>0</v>
      </c>
      <c r="GI10" s="509" t="str">
        <f>IF(OR(Dezember_décembre!F13=0,Dezember_décembre!F13=" ",Dezember_décembre!G13=0,Dezember_décembre!G13=" "),"NOK","OK")</f>
        <v>NOK</v>
      </c>
      <c r="GJ10" s="514">
        <f>IF(T_01!GK10="OK",Dezember_décembre!I13-Dezember_décembre!H13,0)</f>
        <v>0</v>
      </c>
      <c r="GK10" s="509" t="str">
        <f>IF(OR(Dezember_décembre!H13=0,Dezember_décembre!H13=" ",Dezember_décembre!I13=0,Dezember_décembre!I13=" "),"NOK","OK")</f>
        <v>NOK</v>
      </c>
      <c r="GL10" s="514">
        <f>IF(T_01!GM10="OK",Dezember_décembre!K13-Dezember_décembre!J13,0)</f>
        <v>0</v>
      </c>
      <c r="GM10" s="509" t="str">
        <f>IF(OR(Dezember_décembre!J13=0,Dezember_décembre!J13=" ",Dezember_décembre!K13=0,Dezember_décembre!K13=" "),"NOK","OK")</f>
        <v>NOK</v>
      </c>
      <c r="GN10" s="510">
        <f t="shared" ref="GN10:GN39" si="11">SUM(+GF10+GH10+GJ10+GL10+GO10)</f>
        <v>0</v>
      </c>
      <c r="GO10" s="510">
        <f>IF(OR(Dezember_décembre!N13=6,Dezember_décembre!N13=8,Dezember_décembre!N13=10),0,Dezember_décembre!O13)</f>
        <v>0</v>
      </c>
      <c r="GP10" s="515" t="str">
        <f>VLOOKUP(Dezember_décembre!N13,T_01!$GY$1:$LP$11,2,FALSE)</f>
        <v xml:space="preserve"> </v>
      </c>
      <c r="GQ10" s="513">
        <f>GQ9+1</f>
        <v>42339</v>
      </c>
      <c r="GR10" s="509" t="str">
        <f>IF(GQ10="","",VLOOKUP(WEEKDAY(GQ10),$A$71:$F$77,1+VLOOKUP(Bilanz_bilan!$D$42,T_01!$A$67:$B$68,2,FALSE)))</f>
        <v>Lu</v>
      </c>
      <c r="GS10" s="55"/>
      <c r="GT10" s="91"/>
      <c r="GY10" s="1">
        <v>10</v>
      </c>
      <c r="GZ10" s="302" t="str">
        <f>Texttabelle!E85</f>
        <v xml:space="preserve">Trav. suppl. pris </v>
      </c>
    </row>
    <row r="11" spans="1:208" ht="14.25">
      <c r="A11" s="18">
        <f>IF(T_01!B11="OK",Januar_janvier!E14-Januar_janvier!D14,0)</f>
        <v>0</v>
      </c>
      <c r="B11" s="14" t="str">
        <f>IF(OR(Januar_janvier!D14=0,Januar_janvier!D14=" ",Januar_janvier!E14=0,Januar_janvier!E14=" "),"NOK","OK")</f>
        <v>NOK</v>
      </c>
      <c r="C11" s="18">
        <f>IF(T_01!D11="OK",Januar_janvier!G14-Januar_janvier!F14,0)</f>
        <v>0</v>
      </c>
      <c r="D11" s="14" t="str">
        <f>IF(OR(Januar_janvier!F14=0,Januar_janvier!F14=" ",Januar_janvier!G14=0,Januar_janvier!G14=" "),"NOK","OK")</f>
        <v>NOK</v>
      </c>
      <c r="E11" s="18">
        <f>IF(T_01!F11="OK",Januar_janvier!I14-Januar_janvier!H14,0)</f>
        <v>0</v>
      </c>
      <c r="F11" s="14" t="str">
        <f>IF(OR(Januar_janvier!H14=0,Januar_janvier!H14=" ",Januar_janvier!I14=0,Januar_janvier!I14=" "),"NOK","OK")</f>
        <v>NOK</v>
      </c>
      <c r="G11" s="18">
        <f>IF(T_01!H11="OK",Januar_janvier!K14-Januar_janvier!J14,0)</f>
        <v>0</v>
      </c>
      <c r="H11" s="14" t="str">
        <f>IF(OR(Januar_janvier!J14=0,Januar_janvier!J14=" ",Januar_janvier!K14=0,Januar_janvier!K14=" "),"NOK","OK")</f>
        <v>NOK</v>
      </c>
      <c r="I11" s="15">
        <f t="shared" si="1"/>
        <v>0</v>
      </c>
      <c r="J11" s="15">
        <f>IF(OR(Januar_janvier!N14=6,Januar_janvier!N14=8,Januar_janvier!N14=10),0,Januar_janvier!O14)</f>
        <v>0</v>
      </c>
      <c r="K11" s="19" t="str">
        <f>VLOOKUP(Januar_janvier!N14,T_01!$GY$1:$LP$11,2,FALSE)</f>
        <v xml:space="preserve"> </v>
      </c>
      <c r="L11" s="85">
        <f t="shared" ref="L11:L39" si="12">L10+1</f>
        <v>42006</v>
      </c>
      <c r="M11" s="14" t="str">
        <f>IF(L11="","",VLOOKUP(WEEKDAY(L11),$A$71:$F$77,1+VLOOKUP(Bilanz_bilan!$D$42,T_01!$A$67:$B$68,2,FALSE)))</f>
        <v>Je</v>
      </c>
      <c r="N11" s="55"/>
      <c r="O11" s="91"/>
      <c r="R11" s="514">
        <f>IF(T_01!S11="OK",Februar_février!E14-Februar_février!D14,0)</f>
        <v>0</v>
      </c>
      <c r="S11" s="509" t="str">
        <f>IF(OR(Februar_février!D14=0,Februar_février!D14=" ",Februar_février!E14=0,Februar_février!E14=" "),"NOK","OK")</f>
        <v>NOK</v>
      </c>
      <c r="T11" s="514">
        <f>IF(T_01!U11="OK",Februar_février!G14-Februar_février!F14,0)</f>
        <v>0</v>
      </c>
      <c r="U11" s="509" t="str">
        <f>IF(OR(Februar_février!F14=0,Februar_février!F14=" ",Februar_février!G14=0,Februar_février!G14=" "),"NOK","OK")</f>
        <v>NOK</v>
      </c>
      <c r="V11" s="514">
        <f>IF(T_01!W11="OK",Februar_février!I14-Februar_février!H14,0)</f>
        <v>0</v>
      </c>
      <c r="W11" s="509" t="str">
        <f>IF(OR(Februar_février!H14=0,Februar_février!H14=" ",Februar_février!I14=0,Februar_février!I14=" "),"NOK","OK")</f>
        <v>NOK</v>
      </c>
      <c r="X11" s="514">
        <f>IF(T_01!Y11="OK",Februar_février!K14-Februar_février!J14,0)</f>
        <v>0</v>
      </c>
      <c r="Y11" s="509" t="str">
        <f>IF(OR(Februar_février!J14=0,Februar_février!J14=" ",Februar_février!K14=0,Februar_février!K14=" "),"NOK","OK")</f>
        <v>NOK</v>
      </c>
      <c r="Z11" s="510">
        <f t="shared" si="2"/>
        <v>0</v>
      </c>
      <c r="AA11" s="510">
        <f>IF(OR(Februar_février!N14=6,Februar_février!N14=8,Februar_février!N14=10),0,Februar_février!O14)</f>
        <v>0</v>
      </c>
      <c r="AB11" s="515" t="str">
        <f>VLOOKUP(Februar_février!N14,$GY$1:$LP$11,2,FALSE)</f>
        <v xml:space="preserve"> </v>
      </c>
      <c r="AC11" s="513">
        <f t="shared" ref="AC11:AC36" si="13">AC10+1</f>
        <v>42037</v>
      </c>
      <c r="AD11" s="509" t="str">
        <f>IF(AC11="","",VLOOKUP(WEEKDAY(AC11),$A$71:$F$77,1+VLOOKUP(Bilanz_bilan!$D$42,T_01!$A$67:$B$68,2,FALSE)))</f>
        <v>Di</v>
      </c>
      <c r="AE11" s="55"/>
      <c r="AF11" s="91"/>
      <c r="AG11" s="20"/>
      <c r="AH11" s="20"/>
      <c r="AI11" s="18">
        <f>IF(T_01!AJ11="OK",März_mars!E14-März_mars!D14,0)</f>
        <v>0</v>
      </c>
      <c r="AJ11" s="14" t="str">
        <f>IF(OR(März_mars!D14=0,März_mars!D14=" ",März_mars!E14=0,März_mars!E14=" "),"NOK","OK")</f>
        <v>NOK</v>
      </c>
      <c r="AK11" s="18">
        <f>IF(T_01!AL11="OK",März_mars!G14-März_mars!F14,0)</f>
        <v>0</v>
      </c>
      <c r="AL11" s="14" t="str">
        <f>IF(OR(März_mars!F14=0,März_mars!F14=" ",März_mars!G14=0,März_mars!G14=" "),"NOK","OK")</f>
        <v>NOK</v>
      </c>
      <c r="AM11" s="18">
        <f>IF(T_01!AN11="OK",März_mars!I14-März_mars!H14,0)</f>
        <v>0</v>
      </c>
      <c r="AN11" s="14" t="str">
        <f>IF(OR(März_mars!H14=0,März_mars!H14=" ",März_mars!I14=0,März_mars!I14=" "),"NOK","OK")</f>
        <v>NOK</v>
      </c>
      <c r="AO11" s="18">
        <f>IF(T_01!AP11="OK",März_mars!K14-März_mars!J14,0)</f>
        <v>0</v>
      </c>
      <c r="AP11" s="14" t="str">
        <f>IF(OR(März_mars!J14=0,März_mars!J14=" ",März_mars!K14=0,März_mars!K14=" "),"NOK","OK")</f>
        <v>NOK</v>
      </c>
      <c r="AQ11" s="15">
        <f t="shared" si="3"/>
        <v>0</v>
      </c>
      <c r="AR11" s="15">
        <f>IF(OR(März_mars!N14=6,März_mars!N14=8,März_mars!N14=10),0,März_mars!O14)</f>
        <v>0</v>
      </c>
      <c r="AS11" s="19" t="str">
        <f>VLOOKUP(März_mars!N14,T_01!$GY$1:$LP$11,2,FALSE)</f>
        <v xml:space="preserve"> </v>
      </c>
      <c r="AT11" s="17">
        <f t="shared" ref="AT11:AT39" si="14">AT10+1</f>
        <v>42065</v>
      </c>
      <c r="AU11" s="14" t="str">
        <f>IF(AT11="","",VLOOKUP(WEEKDAY(AT11),$A$71:$F$77,1+VLOOKUP(Bilanz_bilan!$D$42,T_01!$A$67:$B$68,2,FALSE)))</f>
        <v>Di</v>
      </c>
      <c r="AV11" s="55"/>
      <c r="AW11" s="91"/>
      <c r="AX11" s="20"/>
      <c r="AZ11" s="514">
        <f>IF(T_01!BA11="OK",April_avril!E14-April_avril!D14,0)</f>
        <v>0</v>
      </c>
      <c r="BA11" s="509" t="str">
        <f>IF(OR(April_avril!D14=0,April_avril!D14=" ",April_avril!E14=0,April_avril!E14=" "),"NOK","OK")</f>
        <v>NOK</v>
      </c>
      <c r="BB11" s="514">
        <f>IF(T_01!BC11="OK",April_avril!G14-April_avril!F14,0)</f>
        <v>0</v>
      </c>
      <c r="BC11" s="509" t="str">
        <f>IF(OR(April_avril!F14=0,April_avril!F14=" ",April_avril!G14=0,April_avril!G14=" "),"NOK","OK")</f>
        <v>NOK</v>
      </c>
      <c r="BD11" s="514">
        <f>IF(T_01!BE11="OK",April_avril!I14-April_avril!H14,0)</f>
        <v>0</v>
      </c>
      <c r="BE11" s="509" t="str">
        <f>IF(OR(April_avril!H14=0,April_avril!H14=" ",April_avril!I14=0,April_avril!I14=" "),"NOK","OK")</f>
        <v>NOK</v>
      </c>
      <c r="BF11" s="514">
        <f>IF(T_01!BG11="OK",April_avril!K14-April_avril!J14,0)</f>
        <v>0</v>
      </c>
      <c r="BG11" s="509" t="str">
        <f>IF(OR(April_avril!J14=0,April_avril!J14=" ",April_avril!K14=0,April_avril!K14=" "),"NOK","OK")</f>
        <v>NOK</v>
      </c>
      <c r="BH11" s="510">
        <f t="shared" si="0"/>
        <v>0</v>
      </c>
      <c r="BI11" s="510">
        <f>IF(OR(April_avril!N14=6,April_avril!N14=8,April_avril!N14=10),0,April_avril!O14)</f>
        <v>0</v>
      </c>
      <c r="BJ11" s="515" t="str">
        <f>VLOOKUP(April_avril!N14,$GY$1:$LP$11,2,FALSE)</f>
        <v xml:space="preserve"> </v>
      </c>
      <c r="BK11" s="513">
        <f t="shared" ref="BK11:BK38" si="15">BK10+1</f>
        <v>42096</v>
      </c>
      <c r="BL11" s="462" t="str">
        <f>IF(BK11="","",VLOOKUP(WEEKDAY(BK11),$A$71:$F$77,1+VLOOKUP(Bilanz_bilan!$D$42,T_01!$A$67:$B$68,2,FALSE)))</f>
        <v>Me</v>
      </c>
      <c r="BM11" s="55"/>
      <c r="BN11" s="91"/>
      <c r="BQ11" s="18">
        <f>IF(T_01!BR11="OK",Mai_mai!E14-Mai_mai!D14,0)</f>
        <v>0</v>
      </c>
      <c r="BR11" s="14" t="str">
        <f>IF(OR(Mai_mai!D14=0,Mai_mai!D14=" ",Mai_mai!E14=0,Mai_mai!E14=" "),"NOK","OK")</f>
        <v>NOK</v>
      </c>
      <c r="BS11" s="18">
        <f>IF(T_01!BT11="OK",Mai_mai!G14-Mai_mai!F14,0)</f>
        <v>0</v>
      </c>
      <c r="BT11" s="14" t="str">
        <f>IF(OR(Mai_mai!F14=0,Mai_mai!F14=" ",Mai_mai!G14=0,Mai_mai!G14=" "),"NOK","OK")</f>
        <v>NOK</v>
      </c>
      <c r="BU11" s="18">
        <f>IF(T_01!BV11="OK",Mai_mai!I14-Mai_mai!H14,0)</f>
        <v>0</v>
      </c>
      <c r="BV11" s="14" t="str">
        <f>IF(OR(Mai_mai!H14=0,Mai_mai!H14=" ",Mai_mai!I14=0,Mai_mai!I14=" "),"NOK","OK")</f>
        <v>NOK</v>
      </c>
      <c r="BW11" s="18">
        <f>IF(T_01!BX11="OK",Mai_mai!K14-Mai_mai!J14,0)</f>
        <v>0</v>
      </c>
      <c r="BX11" s="14" t="str">
        <f>IF(OR(Mai_mai!J14=0,Mai_mai!J14=" ",Mai_mai!K14=0,Mai_mai!K14=" "),"NOK","OK")</f>
        <v>NOK</v>
      </c>
      <c r="BY11" s="15">
        <f t="shared" si="4"/>
        <v>0</v>
      </c>
      <c r="BZ11" s="15">
        <f>IF(OR(Mai_mai!N14=6,Mai_mai!N14=8,Mai_mai!N14=10),0,Mai_mai!O14)</f>
        <v>0</v>
      </c>
      <c r="CA11" s="19" t="str">
        <f>VLOOKUP(Mai_mai!N14,T_01!$GY$1:$LP$11,2,FALSE)</f>
        <v xml:space="preserve"> </v>
      </c>
      <c r="CB11" s="17">
        <f t="shared" ref="CB11:CB39" si="16">CB10+1</f>
        <v>42126</v>
      </c>
      <c r="CC11" s="14" t="str">
        <f>IF(CB11="","",VLOOKUP(WEEKDAY(CB11),$A$71:$F$77,1+VLOOKUP(Bilanz_bilan!$D$42,T_01!$A$67:$B$68,2,FALSE)))</f>
        <v>Ve</v>
      </c>
      <c r="CD11" s="55"/>
      <c r="CE11" s="91"/>
      <c r="CH11" s="514">
        <f>IF(T_01!CI11="OK",Juni_juin!E14-Juni_juin!D14,0)</f>
        <v>0</v>
      </c>
      <c r="CI11" s="509" t="str">
        <f>IF(OR(Juni_juin!D14=0,Juni_juin!D14=" ",Juni_juin!E14=0,Juni_juin!E14=" "),"NOK","OK")</f>
        <v>NOK</v>
      </c>
      <c r="CJ11" s="514">
        <f>IF(T_01!CK11="OK",Juni_juin!G14-Juni_juin!F14,0)</f>
        <v>0</v>
      </c>
      <c r="CK11" s="509" t="str">
        <f>IF(OR(Juni_juin!F14=0,Juni_juin!F14=" ",Juni_juin!G14=0,Juni_juin!G14=" "),"NOK","OK")</f>
        <v>NOK</v>
      </c>
      <c r="CL11" s="514">
        <f>IF(T_01!CM11="OK",Juni_juin!I14-Juni_juin!H14,0)</f>
        <v>0</v>
      </c>
      <c r="CM11" s="509" t="str">
        <f>IF(OR(Juni_juin!H14=0,Juni_juin!H14=" ",Juni_juin!I14=0,Juni_juin!I14=" "),"NOK","OK")</f>
        <v>NOK</v>
      </c>
      <c r="CN11" s="514">
        <f>IF(T_01!CO11="OK",Juni_juin!K14-Juni_juin!J14,0)</f>
        <v>0</v>
      </c>
      <c r="CO11" s="509" t="str">
        <f>IF(OR(Juni_juin!J14=0,Juni_juin!J14=" ",Juni_juin!K14=0,Juni_juin!K14=" "),"NOK","OK")</f>
        <v>NOK</v>
      </c>
      <c r="CP11" s="510">
        <f t="shared" si="5"/>
        <v>0</v>
      </c>
      <c r="CQ11" s="510">
        <f>IF(OR(Juni_juin!N14=6,Juni_juin!N14=8,Juni_juin!N14=10),0,Juni_juin!O14)</f>
        <v>0</v>
      </c>
      <c r="CR11" s="515" t="str">
        <f>VLOOKUP(Juni_juin!N14,$GY$1:$LP$11,2,FALSE)</f>
        <v xml:space="preserve"> </v>
      </c>
      <c r="CS11" s="513">
        <f t="shared" ref="CS11:CS38" si="17">CS10+1</f>
        <v>42157</v>
      </c>
      <c r="CT11" s="509" t="str">
        <f>IF(CS11="","",VLOOKUP(WEEKDAY(CS11),$A$71:$F$77,1+VLOOKUP(Bilanz_bilan!$D$42,T_01!$A$67:$B$68,2,FALSE)))</f>
        <v>Lu</v>
      </c>
      <c r="CU11" s="55"/>
      <c r="CV11" s="91"/>
      <c r="CY11" s="18">
        <f>IF(T_01!CZ11="OK",Juli_juillet!E14-Juli_juillet!D14,0)</f>
        <v>0</v>
      </c>
      <c r="CZ11" s="14" t="str">
        <f>IF(OR(Juli_juillet!D14=0,Juli_juillet!D14=" ",Juli_juillet!E14=0,Juli_juillet!E14=" "),"NOK","OK")</f>
        <v>NOK</v>
      </c>
      <c r="DA11" s="18">
        <f>IF(T_01!DB11="OK",Juli_juillet!G14-Juli_juillet!F14,0)</f>
        <v>0</v>
      </c>
      <c r="DB11" s="14" t="str">
        <f>IF(OR(Juli_juillet!F14=0,Juli_juillet!F14=" ",Juli_juillet!G14=0,Juli_juillet!G14=" "),"NOK","OK")</f>
        <v>NOK</v>
      </c>
      <c r="DC11" s="18">
        <f>IF(T_01!DD11="OK",Juli_juillet!I14-Juli_juillet!H14,0)</f>
        <v>0</v>
      </c>
      <c r="DD11" s="14" t="str">
        <f>IF(OR(Juli_juillet!H14=0,Juli_juillet!H14=" ",Juli_juillet!I14=0,Juli_juillet!I14=" "),"NOK","OK")</f>
        <v>NOK</v>
      </c>
      <c r="DE11" s="18">
        <f>IF(T_01!DF11="OK",Juli_juillet!K14-Juli_juillet!J14,0)</f>
        <v>0</v>
      </c>
      <c r="DF11" s="14" t="str">
        <f>IF(OR(Juli_juillet!J14=0,Juli_juillet!J14=" ",Juli_juillet!K14=0,Juli_juillet!K14=" "),"NOK","OK")</f>
        <v>NOK</v>
      </c>
      <c r="DG11" s="15">
        <f t="shared" si="6"/>
        <v>0</v>
      </c>
      <c r="DH11" s="15">
        <f>IF(OR(Juli_juillet!N14=6,Juli_juillet!N14=8,Juli_juillet!N14=10),0,Juli_juillet!O14)</f>
        <v>0</v>
      </c>
      <c r="DI11" s="19" t="str">
        <f>VLOOKUP(Juli_juillet!N14,T_01!$GY$1:$LP$11,2,FALSE)</f>
        <v xml:space="preserve"> </v>
      </c>
      <c r="DJ11" s="17">
        <f t="shared" ref="DJ11:DJ39" si="18">DJ10+1</f>
        <v>42187</v>
      </c>
      <c r="DK11" s="14" t="str">
        <f>IF(DJ11="","",VLOOKUP(WEEKDAY(DJ11),$A$71:$F$77,1+VLOOKUP(Bilanz_bilan!$D$42,T_01!$A$67:$B$68,2,FALSE)))</f>
        <v>Me</v>
      </c>
      <c r="DL11" s="55"/>
      <c r="DM11" s="91"/>
      <c r="DP11" s="514">
        <f>IF(T_01!DQ11="OK",August_août!E14-August_août!D14,0)</f>
        <v>0</v>
      </c>
      <c r="DQ11" s="509" t="str">
        <f>IF(OR(August_août!D14=0,August_août!D14=" ",August_août!E14=0,August_août!E14=" "),"NOK","OK")</f>
        <v>NOK</v>
      </c>
      <c r="DR11" s="514">
        <f>IF(T_01!DS11="OK",August_août!G14-August_août!F14,0)</f>
        <v>0</v>
      </c>
      <c r="DS11" s="509" t="str">
        <f>IF(OR(August_août!F14=0,August_août!F14=" ",August_août!G14=0,August_août!G14=" "),"NOK","OK")</f>
        <v>NOK</v>
      </c>
      <c r="DT11" s="514">
        <f>IF(T_01!DU11="OK",August_août!I14-August_août!H14,0)</f>
        <v>0</v>
      </c>
      <c r="DU11" s="509" t="str">
        <f>IF(OR(August_août!H14=0,August_août!H14=" ",August_août!I14=0,August_août!I14=" "),"NOK","OK")</f>
        <v>NOK</v>
      </c>
      <c r="DV11" s="514">
        <f>IF(T_01!DW11="OK",August_août!K14-August_août!J14,0)</f>
        <v>0</v>
      </c>
      <c r="DW11" s="509" t="str">
        <f>IF(OR(August_août!J14=0,August_août!J14=" ",August_août!K14=0,August_août!K14=" "),"NOK","OK")</f>
        <v>NOK</v>
      </c>
      <c r="DX11" s="510">
        <f t="shared" si="7"/>
        <v>0</v>
      </c>
      <c r="DY11" s="510">
        <f>IF(OR(August_août!N14=6,August_août!N14=8,August_août!N14=10),0,August_août!O14)</f>
        <v>0</v>
      </c>
      <c r="DZ11" s="515" t="str">
        <f>VLOOKUP(August_août!N14,T_01!$GY$1:$LP$11,2,FALSE)</f>
        <v xml:space="preserve"> </v>
      </c>
      <c r="EA11" s="513">
        <f t="shared" ref="EA11:EA39" si="19">EA10+1</f>
        <v>42218</v>
      </c>
      <c r="EB11" s="509" t="str">
        <f>IF(EA11="","",VLOOKUP(WEEKDAY(EA11),$A$71:$F$77,1+VLOOKUP(Bilanz_bilan!$D$42,T_01!$A$67:$B$68,2,FALSE)))</f>
        <v>Sa</v>
      </c>
      <c r="EC11" s="55"/>
      <c r="ED11" s="91"/>
      <c r="EG11" s="18">
        <f>IF(T_01!EH11="OK",September_septembre!E14-September_septembre!D14,0)</f>
        <v>0</v>
      </c>
      <c r="EH11" s="14" t="str">
        <f>IF(OR(September_septembre!D14=0,September_septembre!D14=" ",September_septembre!E14=0,September_septembre!E14=" "),"NOK","OK")</f>
        <v>NOK</v>
      </c>
      <c r="EI11" s="18">
        <f>IF(T_01!EJ11="OK",September_septembre!G14-September_septembre!F14,0)</f>
        <v>0</v>
      </c>
      <c r="EJ11" s="14" t="str">
        <f>IF(OR(September_septembre!F14=0,September_septembre!F14=" ",September_septembre!G14=0,September_septembre!G14=" "),"NOK","OK")</f>
        <v>NOK</v>
      </c>
      <c r="EK11" s="18">
        <f>IF(T_01!EL11="OK",September_septembre!I14-September_septembre!H14,0)</f>
        <v>0</v>
      </c>
      <c r="EL11" s="14" t="str">
        <f>IF(OR(September_septembre!H14=0,September_septembre!H14=" ",September_septembre!I14=0,September_septembre!I14=" "),"NOK","OK")</f>
        <v>NOK</v>
      </c>
      <c r="EM11" s="18">
        <f>IF(T_01!EN11="OK",September_septembre!K14-September_septembre!J14,0)</f>
        <v>0</v>
      </c>
      <c r="EN11" s="14" t="str">
        <f>IF(OR(September_septembre!J14=0,September_septembre!J14=" ",September_septembre!K14=0,September_septembre!K14=" "),"NOK","OK")</f>
        <v>NOK</v>
      </c>
      <c r="EO11" s="15">
        <f t="shared" si="8"/>
        <v>0</v>
      </c>
      <c r="EP11" s="15">
        <f>IF(OR(September_septembre!N14=6,September_septembre!N14=8,September_septembre!N14=10),0,September_septembre!O14)</f>
        <v>0</v>
      </c>
      <c r="EQ11" s="19" t="str">
        <f>VLOOKUP(September_septembre!N14,T_01!$GY$1:$LP$11,2,FALSE)</f>
        <v xml:space="preserve"> </v>
      </c>
      <c r="ER11" s="17">
        <f t="shared" ref="ER11:ER38" si="20">ER10+1</f>
        <v>42249</v>
      </c>
      <c r="ES11" s="14" t="str">
        <f>IF(ER11="","",VLOOKUP(WEEKDAY(ER11),$A$71:$F$77,1+VLOOKUP(Bilanz_bilan!$D$42,T_01!$A$67:$B$68,2,FALSE)))</f>
        <v>Ma</v>
      </c>
      <c r="ET11" s="55"/>
      <c r="EU11" s="91"/>
      <c r="EX11" s="514">
        <f>IF(T_01!EY11="OK",Oktober_octobre!E14-Oktober_octobre!D14,0)</f>
        <v>0</v>
      </c>
      <c r="EY11" s="509" t="str">
        <f>IF(OR(Oktober_octobre!D14=0,Oktober_octobre!D14=" ",Oktober_octobre!E14=0,Oktober_octobre!E14=" "),"NOK","OK")</f>
        <v>NOK</v>
      </c>
      <c r="EZ11" s="514">
        <f>IF(T_01!FA11="OK",Oktober_octobre!G14-Oktober_octobre!F14,0)</f>
        <v>0</v>
      </c>
      <c r="FA11" s="509" t="str">
        <f>IF(OR(Oktober_octobre!F14=0,Oktober_octobre!F14=" ",Oktober_octobre!G14=0,Oktober_octobre!G14=" "),"NOK","OK")</f>
        <v>NOK</v>
      </c>
      <c r="FB11" s="514">
        <f>IF(T_01!FC11="OK",Oktober_octobre!I14-Oktober_octobre!H14,0)</f>
        <v>0</v>
      </c>
      <c r="FC11" s="509" t="str">
        <f>IF(OR(Oktober_octobre!H14=0,Oktober_octobre!H14=" ",Oktober_octobre!I14=0,Oktober_octobre!I14=" "),"NOK","OK")</f>
        <v>NOK</v>
      </c>
      <c r="FD11" s="514">
        <f>IF(T_01!FE11="OK",Oktober_octobre!K14-Oktober_octobre!J14,0)</f>
        <v>0</v>
      </c>
      <c r="FE11" s="509" t="str">
        <f>IF(OR(Oktober_octobre!J14=0,Oktober_octobre!J14=" ",Oktober_octobre!K14=0,Oktober_octobre!K14=" "),"NOK","OK")</f>
        <v>NOK</v>
      </c>
      <c r="FF11" s="510">
        <f t="shared" si="9"/>
        <v>0</v>
      </c>
      <c r="FG11" s="510">
        <f>IF(OR(Oktober_octobre!N14=6,Oktober_octobre!N14=8,Oktober_octobre!N14=10),0,Oktober_octobre!O14)</f>
        <v>0</v>
      </c>
      <c r="FH11" s="515" t="str">
        <f>VLOOKUP(Oktober_octobre!N14,T_01!$GY$1:$LP$11,2,FALSE)</f>
        <v xml:space="preserve"> </v>
      </c>
      <c r="FI11" s="516">
        <f t="shared" ref="FI11:FI39" si="21">FI10+1</f>
        <v>42279</v>
      </c>
      <c r="FJ11" s="509" t="str">
        <f>IF(FI11="","",VLOOKUP(WEEKDAY(FI11),$A$71:$F$77,1+VLOOKUP(Bilanz_bilan!$D$42,T_01!$A$67:$B$68,2,FALSE)))</f>
        <v>Je</v>
      </c>
      <c r="FK11" s="55"/>
      <c r="FL11" s="91"/>
      <c r="FO11" s="18">
        <f>IF(T_01!FP11="OK",November_novembre!E14-November_novembre!D14,0)</f>
        <v>0</v>
      </c>
      <c r="FP11" s="14" t="str">
        <f>IF(OR(November_novembre!D14=0,November_novembre!D14=" ",November_novembre!E14=0,November_novembre!E14=" "),"NOK","OK")</f>
        <v>NOK</v>
      </c>
      <c r="FQ11" s="18">
        <f>IF(T_01!FR11="OK",November_novembre!G14-November_novembre!F14,0)</f>
        <v>0</v>
      </c>
      <c r="FR11" s="14" t="str">
        <f>IF(OR(November_novembre!F14=0,November_novembre!F14=" ",November_novembre!G14=0,November_novembre!G14=" "),"NOK","OK")</f>
        <v>NOK</v>
      </c>
      <c r="FS11" s="18">
        <f>IF(T_01!FT11="OK",November_novembre!I14-November_novembre!H14,0)</f>
        <v>0</v>
      </c>
      <c r="FT11" s="14" t="str">
        <f>IF(OR(November_novembre!H14=0,November_novembre!H14=" ",November_novembre!I14=0,November_novembre!I14=" "),"NOK","OK")</f>
        <v>NOK</v>
      </c>
      <c r="FU11" s="18">
        <f>IF(T_01!FV11="OK",November_novembre!K14-November_novembre!J14,0)</f>
        <v>0</v>
      </c>
      <c r="FV11" s="14" t="str">
        <f>IF(OR(November_novembre!J14=0,November_novembre!J14=" ",November_novembre!K14=0,November_novembre!K14=" "),"NOK","OK")</f>
        <v>NOK</v>
      </c>
      <c r="FW11" s="15">
        <f t="shared" si="10"/>
        <v>0</v>
      </c>
      <c r="FX11" s="15">
        <f>IF(OR(November_novembre!N14=6,November_novembre!N14=8,November_novembre!N14=10),0,November_novembre!O14)</f>
        <v>0</v>
      </c>
      <c r="FY11" s="19" t="str">
        <f>VLOOKUP(November_novembre!N14,T_01!$GY$1:$LP$11,2,FALSE)</f>
        <v xml:space="preserve"> </v>
      </c>
      <c r="FZ11" s="17">
        <f t="shared" ref="FZ11:FZ38" si="22">FZ10+1</f>
        <v>42310</v>
      </c>
      <c r="GA11" s="14" t="str">
        <f>IF(FZ11="","",VLOOKUP(WEEKDAY(FZ11),$A$71:$F$77,1+VLOOKUP(Bilanz_bilan!$D$42,T_01!$A$67:$B$68,2,FALSE)))</f>
        <v>Di</v>
      </c>
      <c r="GB11" s="55"/>
      <c r="GC11" s="91"/>
      <c r="GF11" s="514">
        <f>IF(T_01!GG11="OK",Dezember_décembre!E14-Dezember_décembre!D14,0)</f>
        <v>0</v>
      </c>
      <c r="GG11" s="509" t="str">
        <f>IF(OR(Dezember_décembre!D14=0,Dezember_décembre!D14=" ",Dezember_décembre!E14=0,Dezember_décembre!E14=" "),"NOK","OK")</f>
        <v>NOK</v>
      </c>
      <c r="GH11" s="514">
        <f>IF(T_01!GI11="OK",Dezember_décembre!G14-Dezember_décembre!F14,0)</f>
        <v>0</v>
      </c>
      <c r="GI11" s="509" t="str">
        <f>IF(OR(Dezember_décembre!F14=0,Dezember_décembre!F14=" ",Dezember_décembre!G14=0,Dezember_décembre!G14=" "),"NOK","OK")</f>
        <v>NOK</v>
      </c>
      <c r="GJ11" s="514">
        <f>IF(T_01!GK11="OK",Dezember_décembre!I14-Dezember_décembre!H14,0)</f>
        <v>0</v>
      </c>
      <c r="GK11" s="509" t="str">
        <f>IF(OR(Dezember_décembre!H14=0,Dezember_décembre!H14=" ",Dezember_décembre!I14=0,Dezember_décembre!I14=" "),"NOK","OK")</f>
        <v>NOK</v>
      </c>
      <c r="GL11" s="514">
        <f>IF(T_01!GM11="OK",Dezember_décembre!K14-Dezember_décembre!J14,0)</f>
        <v>0</v>
      </c>
      <c r="GM11" s="509" t="str">
        <f>IF(OR(Dezember_décembre!J14=0,Dezember_décembre!J14=" ",Dezember_décembre!K14=0,Dezember_décembre!K14=" "),"NOK","OK")</f>
        <v>NOK</v>
      </c>
      <c r="GN11" s="510">
        <f t="shared" si="11"/>
        <v>0</v>
      </c>
      <c r="GO11" s="510">
        <f>IF(OR(Dezember_décembre!N14=6,Dezember_décembre!N14=8,Dezember_décembre!N14=10),0,Dezember_décembre!O14)</f>
        <v>0</v>
      </c>
      <c r="GP11" s="515" t="str">
        <f>VLOOKUP(Dezember_décembre!N14,T_01!$GY$1:$LP$11,2,FALSE)</f>
        <v xml:space="preserve"> </v>
      </c>
      <c r="GQ11" s="513">
        <f t="shared" ref="GQ11:GQ39" si="23">GQ10+1</f>
        <v>42340</v>
      </c>
      <c r="GR11" s="509" t="str">
        <f>IF(GQ11="","",VLOOKUP(WEEKDAY(GQ11),$A$71:$F$77,1+VLOOKUP(Bilanz_bilan!$D$42,T_01!$A$67:$B$68,2,FALSE)))</f>
        <v>Ma</v>
      </c>
      <c r="GS11" s="55"/>
      <c r="GT11" s="91"/>
      <c r="GY11" s="1">
        <v>0</v>
      </c>
      <c r="GZ11" s="4" t="s">
        <v>0</v>
      </c>
    </row>
    <row r="12" spans="1:208" ht="14.25">
      <c r="A12" s="18">
        <f>IF(T_01!B12="OK",Januar_janvier!E15-Januar_janvier!D15,0)</f>
        <v>0</v>
      </c>
      <c r="B12" s="14" t="str">
        <f>IF(OR(Januar_janvier!D15=0,Januar_janvier!D15=" ",Januar_janvier!E15=0,Januar_janvier!E15=" "),"NOK","OK")</f>
        <v>NOK</v>
      </c>
      <c r="C12" s="18">
        <f>IF(T_01!D12="OK",Januar_janvier!G15-Januar_janvier!F15,0)</f>
        <v>0</v>
      </c>
      <c r="D12" s="14" t="str">
        <f>IF(OR(Januar_janvier!F15=0,Januar_janvier!F15=" ",Januar_janvier!G15=0,Januar_janvier!G15=" "),"NOK","OK")</f>
        <v>NOK</v>
      </c>
      <c r="E12" s="18">
        <f>IF(T_01!F12="OK",Januar_janvier!I15-Januar_janvier!H15,0)</f>
        <v>0</v>
      </c>
      <c r="F12" s="14" t="str">
        <f>IF(OR(Januar_janvier!H15=0,Januar_janvier!H15=" ",Januar_janvier!I15=0,Januar_janvier!I15=" "),"NOK","OK")</f>
        <v>NOK</v>
      </c>
      <c r="G12" s="18">
        <f>IF(T_01!H12="OK",Januar_janvier!K15-Januar_janvier!J15,0)</f>
        <v>0</v>
      </c>
      <c r="H12" s="14" t="str">
        <f>IF(OR(Januar_janvier!J15=0,Januar_janvier!J15=" ",Januar_janvier!K15=0,Januar_janvier!K15=" "),"NOK","OK")</f>
        <v>NOK</v>
      </c>
      <c r="I12" s="15">
        <f t="shared" si="1"/>
        <v>0</v>
      </c>
      <c r="J12" s="15">
        <f>IF(OR(Januar_janvier!N15=6,Januar_janvier!N15=8,Januar_janvier!N15=10),0,Januar_janvier!O15)</f>
        <v>0</v>
      </c>
      <c r="K12" s="19" t="str">
        <f>VLOOKUP(Januar_janvier!N15,T_01!$GY$1:$LP$11,2,FALSE)</f>
        <v xml:space="preserve"> </v>
      </c>
      <c r="L12" s="85">
        <f t="shared" si="12"/>
        <v>42007</v>
      </c>
      <c r="M12" s="14" t="str">
        <f>IF(L12="","",VLOOKUP(WEEKDAY(L12),$A$71:$F$77,1+VLOOKUP(Bilanz_bilan!$D$42,T_01!$A$67:$B$68,2,FALSE)))</f>
        <v>Ve</v>
      </c>
      <c r="N12" s="55"/>
      <c r="O12" s="557"/>
      <c r="R12" s="514">
        <f>IF(T_01!S12="OK",Februar_février!E15-Februar_février!D15,0)</f>
        <v>0</v>
      </c>
      <c r="S12" s="509" t="str">
        <f>IF(OR(Februar_février!D15=0,Februar_février!D15=" ",Februar_février!E15=0,Februar_février!E15=" "),"NOK","OK")</f>
        <v>NOK</v>
      </c>
      <c r="T12" s="514">
        <f>IF(T_01!U12="OK",Februar_février!G15-Februar_février!F15,0)</f>
        <v>0</v>
      </c>
      <c r="U12" s="509" t="str">
        <f>IF(OR(Februar_février!F15=0,Februar_février!F15=" ",Februar_février!G15=0,Februar_février!G15=" "),"NOK","OK")</f>
        <v>NOK</v>
      </c>
      <c r="V12" s="514">
        <f>IF(T_01!W12="OK",Februar_février!I15-Februar_février!H15,0)</f>
        <v>0</v>
      </c>
      <c r="W12" s="509" t="str">
        <f>IF(OR(Februar_février!H15=0,Februar_février!H15=" ",Februar_février!I15=0,Februar_février!I15=" "),"NOK","OK")</f>
        <v>NOK</v>
      </c>
      <c r="X12" s="514">
        <f>IF(T_01!Y12="OK",Februar_février!K15-Februar_février!J15,0)</f>
        <v>0</v>
      </c>
      <c r="Y12" s="509" t="str">
        <f>IF(OR(Februar_février!J15=0,Februar_février!J15=" ",Februar_février!K15=0,Februar_février!K15=" "),"NOK","OK")</f>
        <v>NOK</v>
      </c>
      <c r="Z12" s="510">
        <f t="shared" si="2"/>
        <v>0</v>
      </c>
      <c r="AA12" s="510">
        <f>IF(OR(Februar_février!N15=6,Februar_février!N15=8,Februar_février!N15=10),0,Februar_février!O15)</f>
        <v>0</v>
      </c>
      <c r="AB12" s="515" t="str">
        <f>VLOOKUP(Februar_février!N15,$GY$1:$LP$11,2,FALSE)</f>
        <v xml:space="preserve"> </v>
      </c>
      <c r="AC12" s="513">
        <f t="shared" si="13"/>
        <v>42038</v>
      </c>
      <c r="AD12" s="509" t="str">
        <f>IF(AC12="","",VLOOKUP(WEEKDAY(AC12),$A$71:$F$77,1+VLOOKUP(Bilanz_bilan!$D$42,T_01!$A$67:$B$68,2,FALSE)))</f>
        <v>Lu</v>
      </c>
      <c r="AE12" s="55"/>
      <c r="AF12" s="91"/>
      <c r="AG12" s="20"/>
      <c r="AH12" s="20"/>
      <c r="AI12" s="18">
        <f>IF(T_01!AJ12="OK",März_mars!E15-März_mars!D15,0)</f>
        <v>0</v>
      </c>
      <c r="AJ12" s="14" t="str">
        <f>IF(OR(März_mars!D15=0,März_mars!D15=" ",März_mars!E15=0,März_mars!E15=" "),"NOK","OK")</f>
        <v>NOK</v>
      </c>
      <c r="AK12" s="18">
        <f>IF(T_01!AL12="OK",März_mars!G15-März_mars!F15,0)</f>
        <v>0</v>
      </c>
      <c r="AL12" s="14" t="str">
        <f>IF(OR(März_mars!F15=0,März_mars!F15=" ",März_mars!G15=0,März_mars!G15=" "),"NOK","OK")</f>
        <v>NOK</v>
      </c>
      <c r="AM12" s="18">
        <f>IF(T_01!AN12="OK",März_mars!I15-März_mars!H15,0)</f>
        <v>0</v>
      </c>
      <c r="AN12" s="14" t="str">
        <f>IF(OR(März_mars!H15=0,März_mars!H15=" ",März_mars!I15=0,März_mars!I15=" "),"NOK","OK")</f>
        <v>NOK</v>
      </c>
      <c r="AO12" s="18">
        <f>IF(T_01!AP12="OK",März_mars!K15-März_mars!J15,0)</f>
        <v>0</v>
      </c>
      <c r="AP12" s="14" t="str">
        <f>IF(OR(März_mars!J15=0,März_mars!J15=" ",März_mars!K15=0,März_mars!K15=" "),"NOK","OK")</f>
        <v>NOK</v>
      </c>
      <c r="AQ12" s="15">
        <f t="shared" si="3"/>
        <v>0</v>
      </c>
      <c r="AR12" s="15">
        <f>IF(OR(März_mars!N15=6,März_mars!N15=8,März_mars!N15=10),0,März_mars!O15)</f>
        <v>0</v>
      </c>
      <c r="AS12" s="19" t="str">
        <f>VLOOKUP(März_mars!N15,T_01!$GY$1:$LP$11,2,FALSE)</f>
        <v xml:space="preserve"> </v>
      </c>
      <c r="AT12" s="17">
        <f t="shared" si="14"/>
        <v>42066</v>
      </c>
      <c r="AU12" s="14" t="str">
        <f>IF(AT12="","",VLOOKUP(WEEKDAY(AT12),$A$71:$F$77,1+VLOOKUP(Bilanz_bilan!$D$42,T_01!$A$67:$B$68,2,FALSE)))</f>
        <v>Lu</v>
      </c>
      <c r="AV12" s="55"/>
      <c r="AW12" s="91"/>
      <c r="AX12" s="20"/>
      <c r="AZ12" s="514">
        <f>IF(T_01!BA12="OK",April_avril!E15-April_avril!D15,0)</f>
        <v>0</v>
      </c>
      <c r="BA12" s="509" t="str">
        <f>IF(OR(April_avril!D15=0,April_avril!D15=" ",April_avril!E15=0,April_avril!E15=" "),"NOK","OK")</f>
        <v>NOK</v>
      </c>
      <c r="BB12" s="514">
        <f>IF(T_01!BC12="OK",April_avril!G15-April_avril!F15,0)</f>
        <v>0</v>
      </c>
      <c r="BC12" s="509" t="str">
        <f>IF(OR(April_avril!F15=0,April_avril!F15=" ",April_avril!G15=0,April_avril!G15=" "),"NOK","OK")</f>
        <v>NOK</v>
      </c>
      <c r="BD12" s="514">
        <f>IF(T_01!BE12="OK",April_avril!I15-April_avril!H15,0)</f>
        <v>0</v>
      </c>
      <c r="BE12" s="509" t="str">
        <f>IF(OR(April_avril!H15=0,April_avril!H15=" ",April_avril!I15=0,April_avril!I15=" "),"NOK","OK")</f>
        <v>NOK</v>
      </c>
      <c r="BF12" s="514">
        <f>IF(T_01!BG12="OK",April_avril!K15-April_avril!J15,0)</f>
        <v>0</v>
      </c>
      <c r="BG12" s="509" t="str">
        <f>IF(OR(April_avril!J15=0,April_avril!J15=" ",April_avril!K15=0,April_avril!K15=" "),"NOK","OK")</f>
        <v>NOK</v>
      </c>
      <c r="BH12" s="510">
        <f t="shared" si="0"/>
        <v>0</v>
      </c>
      <c r="BI12" s="510">
        <f>IF(OR(April_avril!N15=6,April_avril!N15=8,April_avril!N15=10),0,April_avril!O15)</f>
        <v>0</v>
      </c>
      <c r="BJ12" s="515" t="str">
        <f>VLOOKUP(April_avril!N15,$GY$1:$LP$11,2,FALSE)</f>
        <v xml:space="preserve"> </v>
      </c>
      <c r="BK12" s="513">
        <f t="shared" si="15"/>
        <v>42097</v>
      </c>
      <c r="BL12" s="462" t="str">
        <f>IF(BK12="","",VLOOKUP(WEEKDAY(BK12),$A$71:$F$77,1+VLOOKUP(Bilanz_bilan!$D$42,T_01!$A$67:$B$68,2,FALSE)))</f>
        <v>Je</v>
      </c>
      <c r="BM12" s="55"/>
      <c r="BN12" s="91"/>
      <c r="BQ12" s="18">
        <f>IF(T_01!BR12="OK",Mai_mai!E15-Mai_mai!D15,0)</f>
        <v>0</v>
      </c>
      <c r="BR12" s="14" t="str">
        <f>IF(OR(Mai_mai!D15=0,Mai_mai!D15=" ",Mai_mai!E15=0,Mai_mai!E15=" "),"NOK","OK")</f>
        <v>NOK</v>
      </c>
      <c r="BS12" s="18">
        <f>IF(T_01!BT12="OK",Mai_mai!G15-Mai_mai!F15,0)</f>
        <v>0</v>
      </c>
      <c r="BT12" s="14" t="str">
        <f>IF(OR(Mai_mai!F15=0,Mai_mai!F15=" ",Mai_mai!G15=0,Mai_mai!G15=" "),"NOK","OK")</f>
        <v>NOK</v>
      </c>
      <c r="BU12" s="18">
        <f>IF(T_01!BV12="OK",Mai_mai!I15-Mai_mai!H15,0)</f>
        <v>0</v>
      </c>
      <c r="BV12" s="14" t="str">
        <f>IF(OR(Mai_mai!H15=0,Mai_mai!H15=" ",Mai_mai!I15=0,Mai_mai!I15=" "),"NOK","OK")</f>
        <v>NOK</v>
      </c>
      <c r="BW12" s="18">
        <f>IF(T_01!BX12="OK",Mai_mai!K15-Mai_mai!J15,0)</f>
        <v>0</v>
      </c>
      <c r="BX12" s="14" t="str">
        <f>IF(OR(Mai_mai!J15=0,Mai_mai!J15=" ",Mai_mai!K15=0,Mai_mai!K15=" "),"NOK","OK")</f>
        <v>NOK</v>
      </c>
      <c r="BY12" s="15">
        <f t="shared" si="4"/>
        <v>0</v>
      </c>
      <c r="BZ12" s="15">
        <f>IF(OR(Mai_mai!N15=6,Mai_mai!N15=8,Mai_mai!N15=10),0,Mai_mai!O15)</f>
        <v>0</v>
      </c>
      <c r="CA12" s="19" t="str">
        <f>VLOOKUP(Mai_mai!N15,T_01!$GY$1:$LP$11,2,FALSE)</f>
        <v xml:space="preserve"> </v>
      </c>
      <c r="CB12" s="17">
        <f t="shared" si="16"/>
        <v>42127</v>
      </c>
      <c r="CC12" s="14" t="str">
        <f>IF(CB12="","",VLOOKUP(WEEKDAY(CB12),$A$71:$F$77,1+VLOOKUP(Bilanz_bilan!$D$42,T_01!$A$67:$B$68,2,FALSE)))</f>
        <v>Sa</v>
      </c>
      <c r="CD12" s="55"/>
      <c r="CE12" s="91"/>
      <c r="CH12" s="514">
        <f>IF(T_01!CI12="OK",Juni_juin!E15-Juni_juin!D15,0)</f>
        <v>0</v>
      </c>
      <c r="CI12" s="509" t="str">
        <f>IF(OR(Juni_juin!D15=0,Juni_juin!D15=" ",Juni_juin!E15=0,Juni_juin!E15=" "),"NOK","OK")</f>
        <v>NOK</v>
      </c>
      <c r="CJ12" s="514">
        <f>IF(T_01!CK12="OK",Juni_juin!G15-Juni_juin!F15,0)</f>
        <v>0</v>
      </c>
      <c r="CK12" s="509" t="str">
        <f>IF(OR(Juni_juin!F15=0,Juni_juin!F15=" ",Juni_juin!G15=0,Juni_juin!G15=" "),"NOK","OK")</f>
        <v>NOK</v>
      </c>
      <c r="CL12" s="514">
        <f>IF(T_01!CM12="OK",Juni_juin!I15-Juni_juin!H15,0)</f>
        <v>0</v>
      </c>
      <c r="CM12" s="509" t="str">
        <f>IF(OR(Juni_juin!H15=0,Juni_juin!H15=" ",Juni_juin!I15=0,Juni_juin!I15=" "),"NOK","OK")</f>
        <v>NOK</v>
      </c>
      <c r="CN12" s="514">
        <f>IF(T_01!CO12="OK",Juni_juin!K15-Juni_juin!J15,0)</f>
        <v>0</v>
      </c>
      <c r="CO12" s="509" t="str">
        <f>IF(OR(Juni_juin!J15=0,Juni_juin!J15=" ",Juni_juin!K15=0,Juni_juin!K15=" "),"NOK","OK")</f>
        <v>NOK</v>
      </c>
      <c r="CP12" s="510">
        <f t="shared" si="5"/>
        <v>0</v>
      </c>
      <c r="CQ12" s="510">
        <f>IF(OR(Juni_juin!N15=6,Juni_juin!N15=8,Juni_juin!N15=10),0,Juni_juin!O15)</f>
        <v>0</v>
      </c>
      <c r="CR12" s="515" t="str">
        <f>VLOOKUP(Juni_juin!N15,$GY$1:$LP$11,2,FALSE)</f>
        <v xml:space="preserve"> </v>
      </c>
      <c r="CS12" s="513">
        <f t="shared" si="17"/>
        <v>42158</v>
      </c>
      <c r="CT12" s="509" t="str">
        <f>IF(CS12="","",VLOOKUP(WEEKDAY(CS12),$A$71:$F$77,1+VLOOKUP(Bilanz_bilan!$D$42,T_01!$A$67:$B$68,2,FALSE)))</f>
        <v>Ma</v>
      </c>
      <c r="CU12" s="55"/>
      <c r="CV12" s="91"/>
      <c r="CY12" s="18">
        <f>IF(T_01!CZ12="OK",Juli_juillet!E15-Juli_juillet!D15,0)</f>
        <v>0</v>
      </c>
      <c r="CZ12" s="14" t="str">
        <f>IF(OR(Juli_juillet!D15=0,Juli_juillet!D15=" ",Juli_juillet!E15=0,Juli_juillet!E15=" "),"NOK","OK")</f>
        <v>NOK</v>
      </c>
      <c r="DA12" s="18">
        <f>IF(T_01!DB12="OK",Juli_juillet!G15-Juli_juillet!F15,0)</f>
        <v>0</v>
      </c>
      <c r="DB12" s="14" t="str">
        <f>IF(OR(Juli_juillet!F15=0,Juli_juillet!F15=" ",Juli_juillet!G15=0,Juli_juillet!G15=" "),"NOK","OK")</f>
        <v>NOK</v>
      </c>
      <c r="DC12" s="18">
        <f>IF(T_01!DD12="OK",Juli_juillet!I15-Juli_juillet!H15,0)</f>
        <v>0</v>
      </c>
      <c r="DD12" s="14" t="str">
        <f>IF(OR(Juli_juillet!H15=0,Juli_juillet!H15=" ",Juli_juillet!I15=0,Juli_juillet!I15=" "),"NOK","OK")</f>
        <v>NOK</v>
      </c>
      <c r="DE12" s="18">
        <f>IF(T_01!DF12="OK",Juli_juillet!K15-Juli_juillet!J15,0)</f>
        <v>0</v>
      </c>
      <c r="DF12" s="14" t="str">
        <f>IF(OR(Juli_juillet!J15=0,Juli_juillet!J15=" ",Juli_juillet!K15=0,Juli_juillet!K15=" "),"NOK","OK")</f>
        <v>NOK</v>
      </c>
      <c r="DG12" s="15">
        <f t="shared" si="6"/>
        <v>0</v>
      </c>
      <c r="DH12" s="15">
        <f>IF(OR(Juli_juillet!N15=6,Juli_juillet!N15=8,Juli_juillet!N15=10),0,Juli_juillet!O15)</f>
        <v>0</v>
      </c>
      <c r="DI12" s="19" t="str">
        <f>VLOOKUP(Juli_juillet!N15,T_01!$GY$1:$LP$11,2,FALSE)</f>
        <v xml:space="preserve"> </v>
      </c>
      <c r="DJ12" s="17">
        <f t="shared" si="18"/>
        <v>42188</v>
      </c>
      <c r="DK12" s="14" t="str">
        <f>IF(DJ12="","",VLOOKUP(WEEKDAY(DJ12),$A$71:$F$77,1+VLOOKUP(Bilanz_bilan!$D$42,T_01!$A$67:$B$68,2,FALSE)))</f>
        <v>Je</v>
      </c>
      <c r="DL12" s="55"/>
      <c r="DM12" s="91"/>
      <c r="DP12" s="514">
        <f>IF(T_01!DQ12="OK",August_août!E15-August_août!D15,0)</f>
        <v>0</v>
      </c>
      <c r="DQ12" s="509" t="str">
        <f>IF(OR(August_août!D15=0,August_août!D15=" ",August_août!E15=0,August_août!E15=" "),"NOK","OK")</f>
        <v>NOK</v>
      </c>
      <c r="DR12" s="514">
        <f>IF(T_01!DS12="OK",August_août!G15-August_août!F15,0)</f>
        <v>0</v>
      </c>
      <c r="DS12" s="509" t="str">
        <f>IF(OR(August_août!F15=0,August_août!F15=" ",August_août!G15=0,August_août!G15=" "),"NOK","OK")</f>
        <v>NOK</v>
      </c>
      <c r="DT12" s="514">
        <f>IF(T_01!DU12="OK",August_août!I15-August_août!H15,0)</f>
        <v>0</v>
      </c>
      <c r="DU12" s="509" t="str">
        <f>IF(OR(August_août!H15=0,August_août!H15=" ",August_août!I15=0,August_août!I15=" "),"NOK","OK")</f>
        <v>NOK</v>
      </c>
      <c r="DV12" s="514">
        <f>IF(T_01!DW12="OK",August_août!K15-August_août!J15,0)</f>
        <v>0</v>
      </c>
      <c r="DW12" s="509" t="str">
        <f>IF(OR(August_août!J15=0,August_août!J15=" ",August_août!K15=0,August_août!K15=" "),"NOK","OK")</f>
        <v>NOK</v>
      </c>
      <c r="DX12" s="510">
        <f t="shared" si="7"/>
        <v>0</v>
      </c>
      <c r="DY12" s="510">
        <f>IF(OR(August_août!N15=6,August_août!N15=8,August_août!N15=10),0,August_août!O15)</f>
        <v>0</v>
      </c>
      <c r="DZ12" s="515" t="str">
        <f>VLOOKUP(August_août!N15,T_01!$GY$1:$LP$11,2,FALSE)</f>
        <v xml:space="preserve"> </v>
      </c>
      <c r="EA12" s="513">
        <f t="shared" si="19"/>
        <v>42219</v>
      </c>
      <c r="EB12" s="509" t="str">
        <f>IF(EA12="","",VLOOKUP(WEEKDAY(EA12),$A$71:$F$77,1+VLOOKUP(Bilanz_bilan!$D$42,T_01!$A$67:$B$68,2,FALSE)))</f>
        <v>Di</v>
      </c>
      <c r="EC12" s="55"/>
      <c r="ED12" s="91"/>
      <c r="EG12" s="18">
        <f>IF(T_01!EH12="OK",September_septembre!E15-September_septembre!D15,0)</f>
        <v>0</v>
      </c>
      <c r="EH12" s="14" t="str">
        <f>IF(OR(September_septembre!D15=0,September_septembre!D15=" ",September_septembre!E15=0,September_septembre!E15=" "),"NOK","OK")</f>
        <v>NOK</v>
      </c>
      <c r="EI12" s="18">
        <f>IF(T_01!EJ12="OK",September_septembre!G15-September_septembre!F15,0)</f>
        <v>0</v>
      </c>
      <c r="EJ12" s="14" t="str">
        <f>IF(OR(September_septembre!F15=0,September_septembre!F15=" ",September_septembre!G15=0,September_septembre!G15=" "),"NOK","OK")</f>
        <v>NOK</v>
      </c>
      <c r="EK12" s="18">
        <f>IF(T_01!EL12="OK",September_septembre!I15-September_septembre!H15,0)</f>
        <v>0</v>
      </c>
      <c r="EL12" s="14" t="str">
        <f>IF(OR(September_septembre!H15=0,September_septembre!H15=" ",September_septembre!I15=0,September_septembre!I15=" "),"NOK","OK")</f>
        <v>NOK</v>
      </c>
      <c r="EM12" s="18">
        <f>IF(T_01!EN12="OK",September_septembre!K15-September_septembre!J15,0)</f>
        <v>0</v>
      </c>
      <c r="EN12" s="14" t="str">
        <f>IF(OR(September_septembre!J15=0,September_septembre!J15=" ",September_septembre!K15=0,September_septembre!K15=" "),"NOK","OK")</f>
        <v>NOK</v>
      </c>
      <c r="EO12" s="15">
        <f t="shared" si="8"/>
        <v>0</v>
      </c>
      <c r="EP12" s="15">
        <f>IF(OR(September_septembre!N15=6,September_septembre!N15=8,September_septembre!N15=10),0,September_septembre!O15)</f>
        <v>0</v>
      </c>
      <c r="EQ12" s="19" t="str">
        <f>VLOOKUP(September_septembre!N15,T_01!$GY$1:$LP$11,2,FALSE)</f>
        <v xml:space="preserve"> </v>
      </c>
      <c r="ER12" s="17">
        <f t="shared" si="20"/>
        <v>42250</v>
      </c>
      <c r="ES12" s="14" t="str">
        <f>IF(ER12="","",VLOOKUP(WEEKDAY(ER12),$A$71:$F$77,1+VLOOKUP(Bilanz_bilan!$D$42,T_01!$A$67:$B$68,2,FALSE)))</f>
        <v>Me</v>
      </c>
      <c r="ET12" s="55"/>
      <c r="EU12" s="91"/>
      <c r="EX12" s="514">
        <f>IF(T_01!EY12="OK",Oktober_octobre!E15-Oktober_octobre!D15,0)</f>
        <v>0</v>
      </c>
      <c r="EY12" s="509" t="str">
        <f>IF(OR(Oktober_octobre!D15=0,Oktober_octobre!D15=" ",Oktober_octobre!E15=0,Oktober_octobre!E15=" "),"NOK","OK")</f>
        <v>NOK</v>
      </c>
      <c r="EZ12" s="514">
        <f>IF(T_01!FA12="OK",Oktober_octobre!G15-Oktober_octobre!F15,0)</f>
        <v>0</v>
      </c>
      <c r="FA12" s="509" t="str">
        <f>IF(OR(Oktober_octobre!F15=0,Oktober_octobre!F15=" ",Oktober_octobre!G15=0,Oktober_octobre!G15=" "),"NOK","OK")</f>
        <v>NOK</v>
      </c>
      <c r="FB12" s="514">
        <f>IF(T_01!FC12="OK",Oktober_octobre!I15-Oktober_octobre!H15,0)</f>
        <v>0</v>
      </c>
      <c r="FC12" s="509" t="str">
        <f>IF(OR(Oktober_octobre!H15=0,Oktober_octobre!H15=" ",Oktober_octobre!I15=0,Oktober_octobre!I15=" "),"NOK","OK")</f>
        <v>NOK</v>
      </c>
      <c r="FD12" s="514">
        <f>IF(T_01!FE12="OK",Oktober_octobre!K15-Oktober_octobre!J15,0)</f>
        <v>0</v>
      </c>
      <c r="FE12" s="509" t="str">
        <f>IF(OR(Oktober_octobre!J15=0,Oktober_octobre!J15=" ",Oktober_octobre!K15=0,Oktober_octobre!K15=" "),"NOK","OK")</f>
        <v>NOK</v>
      </c>
      <c r="FF12" s="510">
        <f t="shared" si="9"/>
        <v>0</v>
      </c>
      <c r="FG12" s="510">
        <f>IF(OR(Oktober_octobre!N15=6,Oktober_octobre!N15=8,Oktober_octobre!N15=10),0,Oktober_octobre!O15)</f>
        <v>0</v>
      </c>
      <c r="FH12" s="515" t="str">
        <f>VLOOKUP(Oktober_octobre!N15,T_01!$GY$1:$LP$11,2,FALSE)</f>
        <v xml:space="preserve"> </v>
      </c>
      <c r="FI12" s="516">
        <f t="shared" si="21"/>
        <v>42280</v>
      </c>
      <c r="FJ12" s="509" t="str">
        <f>IF(FI12="","",VLOOKUP(WEEKDAY(FI12),$A$71:$F$77,1+VLOOKUP(Bilanz_bilan!$D$42,T_01!$A$67:$B$68,2,FALSE)))</f>
        <v>Ve</v>
      </c>
      <c r="FK12" s="55"/>
      <c r="FL12" s="91"/>
      <c r="FO12" s="18">
        <f>IF(T_01!FP12="OK",November_novembre!E15-November_novembre!D15,0)</f>
        <v>0</v>
      </c>
      <c r="FP12" s="14" t="str">
        <f>IF(OR(November_novembre!D15=0,November_novembre!D15=" ",November_novembre!E15=0,November_novembre!E15=" "),"NOK","OK")</f>
        <v>NOK</v>
      </c>
      <c r="FQ12" s="18">
        <f>IF(T_01!FR12="OK",November_novembre!G15-November_novembre!F15,0)</f>
        <v>0</v>
      </c>
      <c r="FR12" s="14" t="str">
        <f>IF(OR(November_novembre!F15=0,November_novembre!F15=" ",November_novembre!G15=0,November_novembre!G15=" "),"NOK","OK")</f>
        <v>NOK</v>
      </c>
      <c r="FS12" s="18">
        <f>IF(T_01!FT12="OK",November_novembre!I15-November_novembre!H15,0)</f>
        <v>0</v>
      </c>
      <c r="FT12" s="14" t="str">
        <f>IF(OR(November_novembre!H15=0,November_novembre!H15=" ",November_novembre!I15=0,November_novembre!I15=" "),"NOK","OK")</f>
        <v>NOK</v>
      </c>
      <c r="FU12" s="18">
        <f>IF(T_01!FV12="OK",November_novembre!K15-November_novembre!J15,0)</f>
        <v>0</v>
      </c>
      <c r="FV12" s="14" t="str">
        <f>IF(OR(November_novembre!J15=0,November_novembre!J15=" ",November_novembre!K15=0,November_novembre!K15=" "),"NOK","OK")</f>
        <v>NOK</v>
      </c>
      <c r="FW12" s="15">
        <f t="shared" si="10"/>
        <v>0</v>
      </c>
      <c r="FX12" s="15">
        <f>IF(OR(November_novembre!N15=6,November_novembre!N15=8,November_novembre!N15=10),0,November_novembre!O15)</f>
        <v>0</v>
      </c>
      <c r="FY12" s="19" t="str">
        <f>VLOOKUP(November_novembre!N15,T_01!$GY$1:$LP$11,2,FALSE)</f>
        <v xml:space="preserve"> </v>
      </c>
      <c r="FZ12" s="17">
        <f t="shared" si="22"/>
        <v>42311</v>
      </c>
      <c r="GA12" s="14" t="str">
        <f>IF(FZ12="","",VLOOKUP(WEEKDAY(FZ12),$A$71:$F$77,1+VLOOKUP(Bilanz_bilan!$D$42,T_01!$A$67:$B$68,2,FALSE)))</f>
        <v>Lu</v>
      </c>
      <c r="GB12" s="55"/>
      <c r="GC12" s="91"/>
      <c r="GF12" s="514">
        <f>IF(T_01!GG12="OK",Dezember_décembre!E15-Dezember_décembre!D15,0)</f>
        <v>0</v>
      </c>
      <c r="GG12" s="509" t="str">
        <f>IF(OR(Dezember_décembre!D15=0,Dezember_décembre!D15=" ",Dezember_décembre!E15=0,Dezember_décembre!E15=" "),"NOK","OK")</f>
        <v>NOK</v>
      </c>
      <c r="GH12" s="514">
        <f>IF(T_01!GI12="OK",Dezember_décembre!G15-Dezember_décembre!F15,0)</f>
        <v>0</v>
      </c>
      <c r="GI12" s="509" t="str">
        <f>IF(OR(Dezember_décembre!F15=0,Dezember_décembre!F15=" ",Dezember_décembre!G15=0,Dezember_décembre!G15=" "),"NOK","OK")</f>
        <v>NOK</v>
      </c>
      <c r="GJ12" s="514">
        <f>IF(T_01!GK12="OK",Dezember_décembre!I15-Dezember_décembre!H15,0)</f>
        <v>0</v>
      </c>
      <c r="GK12" s="509" t="str">
        <f>IF(OR(Dezember_décembre!H15=0,Dezember_décembre!H15=" ",Dezember_décembre!I15=0,Dezember_décembre!I15=" "),"NOK","OK")</f>
        <v>NOK</v>
      </c>
      <c r="GL12" s="514">
        <f>IF(T_01!GM12="OK",Dezember_décembre!K15-Dezember_décembre!J15,0)</f>
        <v>0</v>
      </c>
      <c r="GM12" s="509" t="str">
        <f>IF(OR(Dezember_décembre!J15=0,Dezember_décembre!J15=" ",Dezember_décembre!K15=0,Dezember_décembre!K15=" "),"NOK","OK")</f>
        <v>NOK</v>
      </c>
      <c r="GN12" s="510">
        <f t="shared" si="11"/>
        <v>0</v>
      </c>
      <c r="GO12" s="510">
        <f>IF(OR(Dezember_décembre!N15=6,Dezember_décembre!N15=8,Dezember_décembre!N15=10),0,Dezember_décembre!O15)</f>
        <v>0</v>
      </c>
      <c r="GP12" s="515" t="str">
        <f>VLOOKUP(Dezember_décembre!N15,T_01!$GY$1:$LP$11,2,FALSE)</f>
        <v xml:space="preserve"> </v>
      </c>
      <c r="GQ12" s="513">
        <f t="shared" si="23"/>
        <v>42341</v>
      </c>
      <c r="GR12" s="509" t="str">
        <f>IF(GQ12="","",VLOOKUP(WEEKDAY(GQ12),$A$71:$F$77,1+VLOOKUP(Bilanz_bilan!$D$42,T_01!$A$67:$B$68,2,FALSE)))</f>
        <v>Me</v>
      </c>
      <c r="GS12" s="55"/>
      <c r="GT12" s="91"/>
    </row>
    <row r="13" spans="1:208" ht="14.25">
      <c r="A13" s="18">
        <f>IF(T_01!B13="OK",Januar_janvier!E16-Januar_janvier!D16,0)</f>
        <v>0</v>
      </c>
      <c r="B13" s="14" t="str">
        <f>IF(OR(Januar_janvier!D16=0,Januar_janvier!D16=" ",Januar_janvier!E16=0,Januar_janvier!E16=" "),"NOK","OK")</f>
        <v>NOK</v>
      </c>
      <c r="C13" s="18">
        <f>IF(T_01!D13="OK",Januar_janvier!G16-Januar_janvier!F16,0)</f>
        <v>0</v>
      </c>
      <c r="D13" s="14" t="str">
        <f>IF(OR(Januar_janvier!F16=0,Januar_janvier!F16=" ",Januar_janvier!G16=0,Januar_janvier!G16=" "),"NOK","OK")</f>
        <v>NOK</v>
      </c>
      <c r="E13" s="18">
        <f>IF(T_01!F13="OK",Januar_janvier!I16-Januar_janvier!H16,0)</f>
        <v>0</v>
      </c>
      <c r="F13" s="14" t="str">
        <f>IF(OR(Januar_janvier!H16=0,Januar_janvier!H16=" ",Januar_janvier!I16=0,Januar_janvier!I16=" "),"NOK","OK")</f>
        <v>NOK</v>
      </c>
      <c r="G13" s="18">
        <f>IF(T_01!H13="OK",Januar_janvier!K16-Januar_janvier!J16,0)</f>
        <v>0</v>
      </c>
      <c r="H13" s="14" t="str">
        <f>IF(OR(Januar_janvier!J16=0,Januar_janvier!J16=" ",Januar_janvier!K16=0,Januar_janvier!K16=" "),"NOK","OK")</f>
        <v>NOK</v>
      </c>
      <c r="I13" s="15">
        <f t="shared" si="1"/>
        <v>0</v>
      </c>
      <c r="J13" s="15">
        <f>IF(OR(Januar_janvier!N16=6,Januar_janvier!N16=8,Januar_janvier!N16=10),0,Januar_janvier!O16)</f>
        <v>0</v>
      </c>
      <c r="K13" s="19" t="str">
        <f>VLOOKUP(Januar_janvier!N16,T_01!$GY$1:$LP$11,2,FALSE)</f>
        <v xml:space="preserve"> </v>
      </c>
      <c r="L13" s="85">
        <f t="shared" si="12"/>
        <v>42008</v>
      </c>
      <c r="M13" s="14" t="str">
        <f>IF(L13="","",VLOOKUP(WEEKDAY(L13),$A$71:$F$77,1+VLOOKUP(Bilanz_bilan!$D$42,T_01!$A$67:$B$68,2,FALSE)))</f>
        <v>Sa</v>
      </c>
      <c r="N13" s="55"/>
      <c r="O13" s="91"/>
      <c r="R13" s="514">
        <f>IF(T_01!S13="OK",Februar_février!E16-Februar_février!D16,0)</f>
        <v>0</v>
      </c>
      <c r="S13" s="509" t="str">
        <f>IF(OR(Februar_février!D16=0,Februar_février!D16=" ",Februar_février!E16=0,Februar_février!E16=" "),"NOK","OK")</f>
        <v>NOK</v>
      </c>
      <c r="T13" s="514">
        <f>IF(T_01!U13="OK",Februar_février!G16-Februar_février!F16,0)</f>
        <v>0</v>
      </c>
      <c r="U13" s="509" t="str">
        <f>IF(OR(Februar_février!F16=0,Februar_février!F16=" ",Februar_février!G16=0,Februar_février!G16=" "),"NOK","OK")</f>
        <v>NOK</v>
      </c>
      <c r="V13" s="514">
        <f>IF(T_01!W13="OK",Februar_février!I16-Februar_février!H16,0)</f>
        <v>0</v>
      </c>
      <c r="W13" s="509" t="str">
        <f>IF(OR(Februar_février!H16=0,Februar_février!H16=" ",Februar_février!I16=0,Februar_février!I16=" "),"NOK","OK")</f>
        <v>NOK</v>
      </c>
      <c r="X13" s="514">
        <f>IF(T_01!Y13="OK",Februar_février!K16-Februar_février!J16,0)</f>
        <v>0</v>
      </c>
      <c r="Y13" s="509" t="str">
        <f>IF(OR(Februar_février!J16=0,Februar_février!J16=" ",Februar_février!K16=0,Februar_février!K16=" "),"NOK","OK")</f>
        <v>NOK</v>
      </c>
      <c r="Z13" s="510">
        <f t="shared" si="2"/>
        <v>0</v>
      </c>
      <c r="AA13" s="510">
        <f>IF(OR(Februar_février!N16=6,Februar_février!N16=8,Februar_février!N16=10),0,Februar_février!O16)</f>
        <v>0</v>
      </c>
      <c r="AB13" s="515" t="str">
        <f>VLOOKUP(Februar_février!N16,$GY$1:$LP$11,2,FALSE)</f>
        <v xml:space="preserve"> </v>
      </c>
      <c r="AC13" s="513">
        <f t="shared" si="13"/>
        <v>42039</v>
      </c>
      <c r="AD13" s="509" t="str">
        <f>IF(AC13="","",VLOOKUP(WEEKDAY(AC13),$A$71:$F$77,1+VLOOKUP(Bilanz_bilan!$D$42,T_01!$A$67:$B$68,2,FALSE)))</f>
        <v>Ma</v>
      </c>
      <c r="AE13" s="55"/>
      <c r="AF13" s="91"/>
      <c r="AG13" s="20"/>
      <c r="AH13" s="20"/>
      <c r="AI13" s="18">
        <f>IF(T_01!AJ13="OK",März_mars!E16-März_mars!D16,0)</f>
        <v>0</v>
      </c>
      <c r="AJ13" s="14" t="str">
        <f>IF(OR(März_mars!D16=0,März_mars!D16=" ",März_mars!E16=0,März_mars!E16=" "),"NOK","OK")</f>
        <v>NOK</v>
      </c>
      <c r="AK13" s="18">
        <f>IF(T_01!AL13="OK",März_mars!G16-März_mars!F16,0)</f>
        <v>0</v>
      </c>
      <c r="AL13" s="14" t="str">
        <f>IF(OR(März_mars!F16=0,März_mars!F16=" ",März_mars!G16=0,März_mars!G16=" "),"NOK","OK")</f>
        <v>NOK</v>
      </c>
      <c r="AM13" s="18">
        <f>IF(T_01!AN13="OK",März_mars!I16-März_mars!H16,0)</f>
        <v>0</v>
      </c>
      <c r="AN13" s="14" t="str">
        <f>IF(OR(März_mars!H16=0,März_mars!H16=" ",März_mars!I16=0,März_mars!I16=" "),"NOK","OK")</f>
        <v>NOK</v>
      </c>
      <c r="AO13" s="18">
        <f>IF(T_01!AP13="OK",März_mars!K16-März_mars!J16,0)</f>
        <v>0</v>
      </c>
      <c r="AP13" s="14" t="str">
        <f>IF(OR(März_mars!J16=0,März_mars!J16=" ",März_mars!K16=0,März_mars!K16=" "),"NOK","OK")</f>
        <v>NOK</v>
      </c>
      <c r="AQ13" s="15">
        <f t="shared" si="3"/>
        <v>0</v>
      </c>
      <c r="AR13" s="15">
        <f>IF(OR(März_mars!N16=6,März_mars!N16=8,März_mars!N16=10),0,März_mars!O16)</f>
        <v>0</v>
      </c>
      <c r="AS13" s="19" t="str">
        <f>VLOOKUP(März_mars!N16,T_01!$GY$1:$LP$11,2,FALSE)</f>
        <v xml:space="preserve"> </v>
      </c>
      <c r="AT13" s="17">
        <f t="shared" si="14"/>
        <v>42067</v>
      </c>
      <c r="AU13" s="14" t="str">
        <f>IF(AT13="","",VLOOKUP(WEEKDAY(AT13),$A$71:$F$77,1+VLOOKUP(Bilanz_bilan!$D$42,T_01!$A$67:$B$68,2,FALSE)))</f>
        <v>Ma</v>
      </c>
      <c r="AV13" s="55"/>
      <c r="AW13" s="91"/>
      <c r="AX13" s="20"/>
      <c r="AZ13" s="514">
        <f>IF(T_01!BA13="OK",April_avril!E16-April_avril!D16,0)</f>
        <v>0</v>
      </c>
      <c r="BA13" s="509" t="str">
        <f>IF(OR(April_avril!D16=0,April_avril!D16=" ",April_avril!E16=0,April_avril!E16=" "),"NOK","OK")</f>
        <v>NOK</v>
      </c>
      <c r="BB13" s="514">
        <f>IF(T_01!BC13="OK",April_avril!G16-April_avril!F16,0)</f>
        <v>0</v>
      </c>
      <c r="BC13" s="509" t="str">
        <f>IF(OR(April_avril!F16=0,April_avril!F16=" ",April_avril!G16=0,April_avril!G16=" "),"NOK","OK")</f>
        <v>NOK</v>
      </c>
      <c r="BD13" s="514">
        <f>IF(T_01!BE13="OK",April_avril!I16-April_avril!H16,0)</f>
        <v>0</v>
      </c>
      <c r="BE13" s="509" t="str">
        <f>IF(OR(April_avril!H16=0,April_avril!H16=" ",April_avril!I16=0,April_avril!I16=" "),"NOK","OK")</f>
        <v>NOK</v>
      </c>
      <c r="BF13" s="514">
        <f>IF(T_01!BG13="OK",April_avril!K16-April_avril!J16,0)</f>
        <v>0</v>
      </c>
      <c r="BG13" s="509" t="str">
        <f>IF(OR(April_avril!J16=0,April_avril!J16=" ",April_avril!K16=0,April_avril!K16=" "),"NOK","OK")</f>
        <v>NOK</v>
      </c>
      <c r="BH13" s="510">
        <f t="shared" si="0"/>
        <v>0</v>
      </c>
      <c r="BI13" s="510">
        <f>IF(OR(April_avril!N16=6,April_avril!N16=8,April_avril!N16=10),0,April_avril!O16)</f>
        <v>0</v>
      </c>
      <c r="BJ13" s="515" t="str">
        <f>VLOOKUP(April_avril!N16,$GY$1:$LP$11,2,FALSE)</f>
        <v xml:space="preserve"> </v>
      </c>
      <c r="BK13" s="513">
        <f t="shared" si="15"/>
        <v>42098</v>
      </c>
      <c r="BL13" s="462" t="str">
        <f>IF(BK13="","",VLOOKUP(WEEKDAY(BK13),$A$71:$F$77,1+VLOOKUP(Bilanz_bilan!$D$42,T_01!$A$67:$B$68,2,FALSE)))</f>
        <v>Ve</v>
      </c>
      <c r="BM13" s="55"/>
      <c r="BN13" s="91"/>
      <c r="BQ13" s="18">
        <f>IF(T_01!BR13="OK",Mai_mai!E16-Mai_mai!D16,0)</f>
        <v>0</v>
      </c>
      <c r="BR13" s="14" t="str">
        <f>IF(OR(Mai_mai!D16=0,Mai_mai!D16=" ",Mai_mai!E16=0,Mai_mai!E16=" "),"NOK","OK")</f>
        <v>NOK</v>
      </c>
      <c r="BS13" s="18">
        <f>IF(T_01!BT13="OK",Mai_mai!G16-Mai_mai!F16,0)</f>
        <v>0</v>
      </c>
      <c r="BT13" s="14" t="str">
        <f>IF(OR(Mai_mai!F16=0,Mai_mai!F16=" ",Mai_mai!G16=0,Mai_mai!G16=" "),"NOK","OK")</f>
        <v>NOK</v>
      </c>
      <c r="BU13" s="18">
        <f>IF(T_01!BV13="OK",Mai_mai!I16-Mai_mai!H16,0)</f>
        <v>0</v>
      </c>
      <c r="BV13" s="14" t="str">
        <f>IF(OR(Mai_mai!H16=0,Mai_mai!H16=" ",Mai_mai!I16=0,Mai_mai!I16=" "),"NOK","OK")</f>
        <v>NOK</v>
      </c>
      <c r="BW13" s="18">
        <f>IF(T_01!BX13="OK",Mai_mai!K16-Mai_mai!J16,0)</f>
        <v>0</v>
      </c>
      <c r="BX13" s="14" t="str">
        <f>IF(OR(Mai_mai!J16=0,Mai_mai!J16=" ",Mai_mai!K16=0,Mai_mai!K16=" "),"NOK","OK")</f>
        <v>NOK</v>
      </c>
      <c r="BY13" s="15">
        <f t="shared" si="4"/>
        <v>0</v>
      </c>
      <c r="BZ13" s="15">
        <f>IF(OR(Mai_mai!N16=6,Mai_mai!N16=8,Mai_mai!N16=10),0,Mai_mai!O16)</f>
        <v>0</v>
      </c>
      <c r="CA13" s="19" t="str">
        <f>VLOOKUP(Mai_mai!N16,T_01!$GY$1:$LP$11,2,FALSE)</f>
        <v xml:space="preserve"> </v>
      </c>
      <c r="CB13" s="17">
        <f t="shared" si="16"/>
        <v>42128</v>
      </c>
      <c r="CC13" s="14" t="str">
        <f>IF(CB13="","",VLOOKUP(WEEKDAY(CB13),$A$71:$F$77,1+VLOOKUP(Bilanz_bilan!$D$42,T_01!$A$67:$B$68,2,FALSE)))</f>
        <v>Di</v>
      </c>
      <c r="CD13" s="55"/>
      <c r="CE13" s="91"/>
      <c r="CH13" s="514">
        <f>IF(T_01!CI13="OK",Juni_juin!E16-Juni_juin!D16,0)</f>
        <v>0</v>
      </c>
      <c r="CI13" s="509" t="str">
        <f>IF(OR(Juni_juin!D16=0,Juni_juin!D16=" ",Juni_juin!E16=0,Juni_juin!E16=" "),"NOK","OK")</f>
        <v>NOK</v>
      </c>
      <c r="CJ13" s="514">
        <f>IF(T_01!CK13="OK",Juni_juin!G16-Juni_juin!F16,0)</f>
        <v>0</v>
      </c>
      <c r="CK13" s="509" t="str">
        <f>IF(OR(Juni_juin!F16=0,Juni_juin!F16=" ",Juni_juin!G16=0,Juni_juin!G16=" "),"NOK","OK")</f>
        <v>NOK</v>
      </c>
      <c r="CL13" s="514">
        <f>IF(T_01!CM13="OK",Juni_juin!I16-Juni_juin!H16,0)</f>
        <v>0</v>
      </c>
      <c r="CM13" s="509" t="str">
        <f>IF(OR(Juni_juin!H16=0,Juni_juin!H16=" ",Juni_juin!I16=0,Juni_juin!I16=" "),"NOK","OK")</f>
        <v>NOK</v>
      </c>
      <c r="CN13" s="514">
        <f>IF(T_01!CO13="OK",Juni_juin!K16-Juni_juin!J16,0)</f>
        <v>0</v>
      </c>
      <c r="CO13" s="509" t="str">
        <f>IF(OR(Juni_juin!J16=0,Juni_juin!J16=" ",Juni_juin!K16=0,Juni_juin!K16=" "),"NOK","OK")</f>
        <v>NOK</v>
      </c>
      <c r="CP13" s="510">
        <f t="shared" si="5"/>
        <v>0</v>
      </c>
      <c r="CQ13" s="510">
        <f>IF(OR(Juni_juin!N16=6,Juni_juin!N16=8,Juni_juin!N16=10),0,Juni_juin!O16)</f>
        <v>0</v>
      </c>
      <c r="CR13" s="515" t="str">
        <f>VLOOKUP(Juni_juin!N16,$GY$1:$LP$11,2,FALSE)</f>
        <v xml:space="preserve"> </v>
      </c>
      <c r="CS13" s="513">
        <f t="shared" si="17"/>
        <v>42159</v>
      </c>
      <c r="CT13" s="509" t="str">
        <f>IF(CS13="","",VLOOKUP(WEEKDAY(CS13),$A$71:$F$77,1+VLOOKUP(Bilanz_bilan!$D$42,T_01!$A$67:$B$68,2,FALSE)))</f>
        <v>Me</v>
      </c>
      <c r="CU13" s="55"/>
      <c r="CV13" s="91"/>
      <c r="CY13" s="18">
        <f>IF(T_01!CZ13="OK",Juli_juillet!E16-Juli_juillet!D16,0)</f>
        <v>0</v>
      </c>
      <c r="CZ13" s="14" t="str">
        <f>IF(OR(Juli_juillet!D16=0,Juli_juillet!D16=" ",Juli_juillet!E16=0,Juli_juillet!E16=" "),"NOK","OK")</f>
        <v>NOK</v>
      </c>
      <c r="DA13" s="18">
        <f>IF(T_01!DB13="OK",Juli_juillet!G16-Juli_juillet!F16,0)</f>
        <v>0</v>
      </c>
      <c r="DB13" s="14" t="str">
        <f>IF(OR(Juli_juillet!F16=0,Juli_juillet!F16=" ",Juli_juillet!G16=0,Juli_juillet!G16=" "),"NOK","OK")</f>
        <v>NOK</v>
      </c>
      <c r="DC13" s="18">
        <f>IF(T_01!DD13="OK",Juli_juillet!I16-Juli_juillet!H16,0)</f>
        <v>0</v>
      </c>
      <c r="DD13" s="14" t="str">
        <f>IF(OR(Juli_juillet!H16=0,Juli_juillet!H16=" ",Juli_juillet!I16=0,Juli_juillet!I16=" "),"NOK","OK")</f>
        <v>NOK</v>
      </c>
      <c r="DE13" s="18">
        <f>IF(T_01!DF13="OK",Juli_juillet!K16-Juli_juillet!J16,0)</f>
        <v>0</v>
      </c>
      <c r="DF13" s="14" t="str">
        <f>IF(OR(Juli_juillet!J16=0,Juli_juillet!J16=" ",Juli_juillet!K16=0,Juli_juillet!K16=" "),"NOK","OK")</f>
        <v>NOK</v>
      </c>
      <c r="DG13" s="15">
        <f t="shared" si="6"/>
        <v>0</v>
      </c>
      <c r="DH13" s="15">
        <f>IF(OR(Juli_juillet!N16=6,Juli_juillet!N16=8,Juli_juillet!N16=10),0,Juli_juillet!O16)</f>
        <v>0</v>
      </c>
      <c r="DI13" s="19" t="str">
        <f>VLOOKUP(Juli_juillet!N16,T_01!$GY$1:$LP$11,2,FALSE)</f>
        <v xml:space="preserve"> </v>
      </c>
      <c r="DJ13" s="17">
        <f t="shared" si="18"/>
        <v>42189</v>
      </c>
      <c r="DK13" s="14" t="str">
        <f>IF(DJ13="","",VLOOKUP(WEEKDAY(DJ13),$A$71:$F$77,1+VLOOKUP(Bilanz_bilan!$D$42,T_01!$A$67:$B$68,2,FALSE)))</f>
        <v>Ve</v>
      </c>
      <c r="DL13" s="55"/>
      <c r="DM13" s="91"/>
      <c r="DP13" s="514">
        <f>IF(T_01!DQ13="OK",August_août!E16-August_août!D16,0)</f>
        <v>0</v>
      </c>
      <c r="DQ13" s="509" t="str">
        <f>IF(OR(August_août!D16=0,August_août!D16=" ",August_août!E16=0,August_août!E16=" "),"NOK","OK")</f>
        <v>NOK</v>
      </c>
      <c r="DR13" s="514">
        <f>IF(T_01!DS13="OK",August_août!G16-August_août!F16,0)</f>
        <v>0</v>
      </c>
      <c r="DS13" s="509" t="str">
        <f>IF(OR(August_août!F16=0,August_août!F16=" ",August_août!G16=0,August_août!G16=" "),"NOK","OK")</f>
        <v>NOK</v>
      </c>
      <c r="DT13" s="514">
        <f>IF(T_01!DU13="OK",August_août!I16-August_août!H16,0)</f>
        <v>0</v>
      </c>
      <c r="DU13" s="509" t="str">
        <f>IF(OR(August_août!H16=0,August_août!H16=" ",August_août!I16=0,August_août!I16=" "),"NOK","OK")</f>
        <v>NOK</v>
      </c>
      <c r="DV13" s="514">
        <f>IF(T_01!DW13="OK",August_août!K16-August_août!J16,0)</f>
        <v>0</v>
      </c>
      <c r="DW13" s="509" t="str">
        <f>IF(OR(August_août!J16=0,August_août!J16=" ",August_août!K16=0,August_août!K16=" "),"NOK","OK")</f>
        <v>NOK</v>
      </c>
      <c r="DX13" s="510">
        <f t="shared" si="7"/>
        <v>0</v>
      </c>
      <c r="DY13" s="510">
        <f>IF(OR(August_août!N16=6,August_août!N16=8,August_août!N16=10),0,August_août!O16)</f>
        <v>0</v>
      </c>
      <c r="DZ13" s="515" t="str">
        <f>VLOOKUP(August_août!N16,T_01!$GY$1:$LP$11,2,FALSE)</f>
        <v xml:space="preserve"> </v>
      </c>
      <c r="EA13" s="513">
        <f t="shared" si="19"/>
        <v>42220</v>
      </c>
      <c r="EB13" s="509" t="str">
        <f>IF(EA13="","",VLOOKUP(WEEKDAY(EA13),$A$71:$F$77,1+VLOOKUP(Bilanz_bilan!$D$42,T_01!$A$67:$B$68,2,FALSE)))</f>
        <v>Lu</v>
      </c>
      <c r="EC13" s="55"/>
      <c r="ED13" s="91"/>
      <c r="EG13" s="18">
        <f>IF(T_01!EH13="OK",September_septembre!E16-September_septembre!D16,0)</f>
        <v>0</v>
      </c>
      <c r="EH13" s="14" t="str">
        <f>IF(OR(September_septembre!D16=0,September_septembre!D16=" ",September_septembre!E16=0,September_septembre!E16=" "),"NOK","OK")</f>
        <v>NOK</v>
      </c>
      <c r="EI13" s="18">
        <f>IF(T_01!EJ13="OK",September_septembre!G16-September_septembre!F16,0)</f>
        <v>0</v>
      </c>
      <c r="EJ13" s="14" t="str">
        <f>IF(OR(September_septembre!F16=0,September_septembre!F16=" ",September_septembre!G16=0,September_septembre!G16=" "),"NOK","OK")</f>
        <v>NOK</v>
      </c>
      <c r="EK13" s="18">
        <f>IF(T_01!EL13="OK",September_septembre!I16-September_septembre!H16,0)</f>
        <v>0</v>
      </c>
      <c r="EL13" s="14" t="str">
        <f>IF(OR(September_septembre!H16=0,September_septembre!H16=" ",September_septembre!I16=0,September_septembre!I16=" "),"NOK","OK")</f>
        <v>NOK</v>
      </c>
      <c r="EM13" s="18">
        <f>IF(T_01!EN13="OK",September_septembre!K16-September_septembre!J16,0)</f>
        <v>0</v>
      </c>
      <c r="EN13" s="14" t="str">
        <f>IF(OR(September_septembre!J16=0,September_septembre!J16=" ",September_septembre!K16=0,September_septembre!K16=" "),"NOK","OK")</f>
        <v>NOK</v>
      </c>
      <c r="EO13" s="15">
        <f t="shared" si="8"/>
        <v>0</v>
      </c>
      <c r="EP13" s="15">
        <f>IF(OR(September_septembre!N16=6,September_septembre!N16=8,September_septembre!N16=10),0,September_septembre!O16)</f>
        <v>0</v>
      </c>
      <c r="EQ13" s="19" t="str">
        <f>VLOOKUP(September_septembre!N16,T_01!$GY$1:$LP$11,2,FALSE)</f>
        <v xml:space="preserve"> </v>
      </c>
      <c r="ER13" s="17">
        <f t="shared" si="20"/>
        <v>42251</v>
      </c>
      <c r="ES13" s="14" t="str">
        <f>IF(ER13="","",VLOOKUP(WEEKDAY(ER13),$A$71:$F$77,1+VLOOKUP(Bilanz_bilan!$D$42,T_01!$A$67:$B$68,2,FALSE)))</f>
        <v>Je</v>
      </c>
      <c r="ET13" s="55"/>
      <c r="EU13" s="91"/>
      <c r="EV13" s="379" t="s">
        <v>228</v>
      </c>
      <c r="EX13" s="514">
        <f>IF(T_01!EY13="OK",Oktober_octobre!E16-Oktober_octobre!D16,0)</f>
        <v>0</v>
      </c>
      <c r="EY13" s="509" t="str">
        <f>IF(OR(Oktober_octobre!D16=0,Oktober_octobre!D16=" ",Oktober_octobre!E16=0,Oktober_octobre!E16=" "),"NOK","OK")</f>
        <v>NOK</v>
      </c>
      <c r="EZ13" s="514">
        <f>IF(T_01!FA13="OK",Oktober_octobre!G16-Oktober_octobre!F16,0)</f>
        <v>0</v>
      </c>
      <c r="FA13" s="509" t="str">
        <f>IF(OR(Oktober_octobre!F16=0,Oktober_octobre!F16=" ",Oktober_octobre!G16=0,Oktober_octobre!G16=" "),"NOK","OK")</f>
        <v>NOK</v>
      </c>
      <c r="FB13" s="514">
        <f>IF(T_01!FC13="OK",Oktober_octobre!I16-Oktober_octobre!H16,0)</f>
        <v>0</v>
      </c>
      <c r="FC13" s="509" t="str">
        <f>IF(OR(Oktober_octobre!H16=0,Oktober_octobre!H16=" ",Oktober_octobre!I16=0,Oktober_octobre!I16=" "),"NOK","OK")</f>
        <v>NOK</v>
      </c>
      <c r="FD13" s="514">
        <f>IF(T_01!FE13="OK",Oktober_octobre!K16-Oktober_octobre!J16,0)</f>
        <v>0</v>
      </c>
      <c r="FE13" s="509" t="str">
        <f>IF(OR(Oktober_octobre!J16=0,Oktober_octobre!J16=" ",Oktober_octobre!K16=0,Oktober_octobre!K16=" "),"NOK","OK")</f>
        <v>NOK</v>
      </c>
      <c r="FF13" s="510">
        <f t="shared" si="9"/>
        <v>0</v>
      </c>
      <c r="FG13" s="510">
        <f>IF(OR(Oktober_octobre!N16=6,Oktober_octobre!N16=8,Oktober_octobre!N16=10),0,Oktober_octobre!O16)</f>
        <v>0</v>
      </c>
      <c r="FH13" s="515" t="str">
        <f>VLOOKUP(Oktober_octobre!N16,T_01!$GY$1:$LP$11,2,FALSE)</f>
        <v xml:space="preserve"> </v>
      </c>
      <c r="FI13" s="516">
        <f t="shared" si="21"/>
        <v>42281</v>
      </c>
      <c r="FJ13" s="509" t="str">
        <f>IF(FI13="","",VLOOKUP(WEEKDAY(FI13),$A$71:$F$77,1+VLOOKUP(Bilanz_bilan!$D$42,T_01!$A$67:$B$68,2,FALSE)))</f>
        <v>Sa</v>
      </c>
      <c r="FK13" s="55"/>
      <c r="FL13" s="91"/>
      <c r="FO13" s="18">
        <f>IF(T_01!FP13="OK",November_novembre!E16-November_novembre!D16,0)</f>
        <v>0</v>
      </c>
      <c r="FP13" s="14" t="str">
        <f>IF(OR(November_novembre!D16=0,November_novembre!D16=" ",November_novembre!E16=0,November_novembre!E16=" "),"NOK","OK")</f>
        <v>NOK</v>
      </c>
      <c r="FQ13" s="18">
        <f>IF(T_01!FR13="OK",November_novembre!G16-November_novembre!F16,0)</f>
        <v>0</v>
      </c>
      <c r="FR13" s="14" t="str">
        <f>IF(OR(November_novembre!F16=0,November_novembre!F16=" ",November_novembre!G16=0,November_novembre!G16=" "),"NOK","OK")</f>
        <v>NOK</v>
      </c>
      <c r="FS13" s="18">
        <f>IF(T_01!FT13="OK",November_novembre!I16-November_novembre!H16,0)</f>
        <v>0</v>
      </c>
      <c r="FT13" s="14" t="str">
        <f>IF(OR(November_novembre!H16=0,November_novembre!H16=" ",November_novembre!I16=0,November_novembre!I16=" "),"NOK","OK")</f>
        <v>NOK</v>
      </c>
      <c r="FU13" s="18">
        <f>IF(T_01!FV13="OK",November_novembre!K16-November_novembre!J16,0)</f>
        <v>0</v>
      </c>
      <c r="FV13" s="14" t="str">
        <f>IF(OR(November_novembre!J16=0,November_novembre!J16=" ",November_novembre!K16=0,November_novembre!K16=" "),"NOK","OK")</f>
        <v>NOK</v>
      </c>
      <c r="FW13" s="15">
        <f t="shared" si="10"/>
        <v>0</v>
      </c>
      <c r="FX13" s="15">
        <f>IF(OR(November_novembre!N16=6,November_novembre!N16=8,November_novembre!N16=10),0,November_novembre!O16)</f>
        <v>0</v>
      </c>
      <c r="FY13" s="19" t="str">
        <f>VLOOKUP(November_novembre!N16,T_01!$GY$1:$LP$11,2,FALSE)</f>
        <v xml:space="preserve"> </v>
      </c>
      <c r="FZ13" s="17">
        <f t="shared" si="22"/>
        <v>42312</v>
      </c>
      <c r="GA13" s="14" t="str">
        <f>IF(FZ13="","",VLOOKUP(WEEKDAY(FZ13),$A$71:$F$77,1+VLOOKUP(Bilanz_bilan!$D$42,T_01!$A$67:$B$68,2,FALSE)))</f>
        <v>Ma</v>
      </c>
      <c r="GB13" s="55"/>
      <c r="GC13" s="91"/>
      <c r="GF13" s="514">
        <f>IF(T_01!GG13="OK",Dezember_décembre!E16-Dezember_décembre!D16,0)</f>
        <v>0</v>
      </c>
      <c r="GG13" s="509" t="str">
        <f>IF(OR(Dezember_décembre!D16=0,Dezember_décembre!D16=" ",Dezember_décembre!E16=0,Dezember_décembre!E16=" "),"NOK","OK")</f>
        <v>NOK</v>
      </c>
      <c r="GH13" s="514">
        <f>IF(T_01!GI13="OK",Dezember_décembre!G16-Dezember_décembre!F16,0)</f>
        <v>0</v>
      </c>
      <c r="GI13" s="509" t="str">
        <f>IF(OR(Dezember_décembre!F16=0,Dezember_décembre!F16=" ",Dezember_décembre!G16=0,Dezember_décembre!G16=" "),"NOK","OK")</f>
        <v>NOK</v>
      </c>
      <c r="GJ13" s="514">
        <f>IF(T_01!GK13="OK",Dezember_décembre!I16-Dezember_décembre!H16,0)</f>
        <v>0</v>
      </c>
      <c r="GK13" s="509" t="str">
        <f>IF(OR(Dezember_décembre!H16=0,Dezember_décembre!H16=" ",Dezember_décembre!I16=0,Dezember_décembre!I16=" "),"NOK","OK")</f>
        <v>NOK</v>
      </c>
      <c r="GL13" s="514">
        <f>IF(T_01!GM13="OK",Dezember_décembre!K16-Dezember_décembre!J16,0)</f>
        <v>0</v>
      </c>
      <c r="GM13" s="509" t="str">
        <f>IF(OR(Dezember_décembre!J16=0,Dezember_décembre!J16=" ",Dezember_décembre!K16=0,Dezember_décembre!K16=" "),"NOK","OK")</f>
        <v>NOK</v>
      </c>
      <c r="GN13" s="510">
        <f t="shared" si="11"/>
        <v>0</v>
      </c>
      <c r="GO13" s="510">
        <f>IF(OR(Dezember_décembre!N16=6,Dezember_décembre!N16=8,Dezember_décembre!N16=10),0,Dezember_décembre!O16)</f>
        <v>0</v>
      </c>
      <c r="GP13" s="515" t="str">
        <f>VLOOKUP(Dezember_décembre!N16,T_01!$GY$1:$LP$11,2,FALSE)</f>
        <v xml:space="preserve"> </v>
      </c>
      <c r="GQ13" s="513">
        <f t="shared" si="23"/>
        <v>42342</v>
      </c>
      <c r="GR13" s="509" t="str">
        <f>IF(GQ13="","",VLOOKUP(WEEKDAY(GQ13),$A$71:$F$77,1+VLOOKUP(Bilanz_bilan!$D$42,T_01!$A$67:$B$68,2,FALSE)))</f>
        <v>Je</v>
      </c>
      <c r="GS13" s="55"/>
      <c r="GT13" s="91"/>
    </row>
    <row r="14" spans="1:208" ht="14.25">
      <c r="A14" s="18">
        <f>IF(T_01!B14="OK",Januar_janvier!E17-Januar_janvier!D17,0)</f>
        <v>0</v>
      </c>
      <c r="B14" s="14" t="str">
        <f>IF(OR(Januar_janvier!D17=0,Januar_janvier!D17=" ",Januar_janvier!E17=0,Januar_janvier!E17=" "),"NOK","OK")</f>
        <v>NOK</v>
      </c>
      <c r="C14" s="18">
        <f>IF(T_01!D14="OK",Januar_janvier!G17-Januar_janvier!F17,0)</f>
        <v>0</v>
      </c>
      <c r="D14" s="14" t="str">
        <f>IF(OR(Januar_janvier!F17=0,Januar_janvier!F17=" ",Januar_janvier!G17=0,Januar_janvier!G17=" "),"NOK","OK")</f>
        <v>NOK</v>
      </c>
      <c r="E14" s="18">
        <f>IF(T_01!F14="OK",Januar_janvier!I17-Januar_janvier!H17,0)</f>
        <v>0</v>
      </c>
      <c r="F14" s="14" t="str">
        <f>IF(OR(Januar_janvier!H17=0,Januar_janvier!H17=" ",Januar_janvier!I17=0,Januar_janvier!I17=" "),"NOK","OK")</f>
        <v>NOK</v>
      </c>
      <c r="G14" s="18">
        <f>IF(T_01!H14="OK",Januar_janvier!K17-Januar_janvier!J17,0)</f>
        <v>0</v>
      </c>
      <c r="H14" s="14" t="str">
        <f>IF(OR(Januar_janvier!J17=0,Januar_janvier!J17=" ",Januar_janvier!K17=0,Januar_janvier!K17=" "),"NOK","OK")</f>
        <v>NOK</v>
      </c>
      <c r="I14" s="15">
        <f t="shared" si="1"/>
        <v>0</v>
      </c>
      <c r="J14" s="15">
        <f>IF(OR(Januar_janvier!N17=6,Januar_janvier!N17=8,Januar_janvier!N17=10),0,Januar_janvier!O17)</f>
        <v>0</v>
      </c>
      <c r="K14" s="19" t="str">
        <f>VLOOKUP(Januar_janvier!N17,T_01!$GY$1:$LP$11,2,FALSE)</f>
        <v xml:space="preserve"> </v>
      </c>
      <c r="L14" s="85">
        <f t="shared" si="12"/>
        <v>42009</v>
      </c>
      <c r="M14" s="14" t="str">
        <f>IF(L14="","",VLOOKUP(WEEKDAY(L14),$A$71:$F$77,1+VLOOKUP(Bilanz_bilan!$D$42,T_01!$A$67:$B$68,2,FALSE)))</f>
        <v>Di</v>
      </c>
      <c r="N14" s="55"/>
      <c r="O14" s="91"/>
      <c r="P14" s="379" t="s">
        <v>225</v>
      </c>
      <c r="R14" s="514">
        <f>IF(T_01!S14="OK",Februar_février!E17-Februar_février!D17,0)</f>
        <v>0</v>
      </c>
      <c r="S14" s="509" t="str">
        <f>IF(OR(Februar_février!D17=0,Februar_février!D17=" ",Februar_février!E17=0,Februar_février!E17=" "),"NOK","OK")</f>
        <v>NOK</v>
      </c>
      <c r="T14" s="514">
        <f>IF(T_01!U14="OK",Februar_février!G17-Februar_février!F17,0)</f>
        <v>0</v>
      </c>
      <c r="U14" s="509" t="str">
        <f>IF(OR(Februar_février!F17=0,Februar_février!F17=" ",Februar_février!G17=0,Februar_février!G17=" "),"NOK","OK")</f>
        <v>NOK</v>
      </c>
      <c r="V14" s="514">
        <f>IF(T_01!W14="OK",Februar_février!I17-Februar_février!H17,0)</f>
        <v>0</v>
      </c>
      <c r="W14" s="509" t="str">
        <f>IF(OR(Februar_février!H17=0,Februar_février!H17=" ",Februar_février!I17=0,Februar_février!I17=" "),"NOK","OK")</f>
        <v>NOK</v>
      </c>
      <c r="X14" s="514">
        <f>IF(T_01!Y14="OK",Februar_février!K17-Februar_février!J17,0)</f>
        <v>0</v>
      </c>
      <c r="Y14" s="509" t="str">
        <f>IF(OR(Februar_février!J17=0,Februar_février!J17=" ",Februar_février!K17=0,Februar_février!K17=" "),"NOK","OK")</f>
        <v>NOK</v>
      </c>
      <c r="Z14" s="510">
        <f t="shared" si="2"/>
        <v>0</v>
      </c>
      <c r="AA14" s="510">
        <f>IF(OR(Februar_février!N17=6,Februar_février!N17=8,Februar_février!N17=10),0,Februar_février!O17)</f>
        <v>0</v>
      </c>
      <c r="AB14" s="515" t="str">
        <f>VLOOKUP(Februar_février!N17,$GY$1:$LP$11,2,FALSE)</f>
        <v xml:space="preserve"> </v>
      </c>
      <c r="AC14" s="513">
        <f t="shared" si="13"/>
        <v>42040</v>
      </c>
      <c r="AD14" s="509" t="str">
        <f>IF(AC14="","",VLOOKUP(WEEKDAY(AC14),$A$71:$F$77,1+VLOOKUP(Bilanz_bilan!$D$42,T_01!$A$67:$B$68,2,FALSE)))</f>
        <v>Me</v>
      </c>
      <c r="AE14" s="55"/>
      <c r="AF14" s="91"/>
      <c r="AG14" s="20"/>
      <c r="AH14" s="20"/>
      <c r="AI14" s="18">
        <f>IF(T_01!AJ14="OK",März_mars!E17-März_mars!D17,0)</f>
        <v>0</v>
      </c>
      <c r="AJ14" s="14" t="str">
        <f>IF(OR(März_mars!D17=0,März_mars!D17=" ",März_mars!E17=0,März_mars!E17=" "),"NOK","OK")</f>
        <v>NOK</v>
      </c>
      <c r="AK14" s="18">
        <f>IF(T_01!AL14="OK",März_mars!G17-März_mars!F17,0)</f>
        <v>0</v>
      </c>
      <c r="AL14" s="14" t="str">
        <f>IF(OR(März_mars!F17=0,März_mars!F17=" ",März_mars!G17=0,März_mars!G17=" "),"NOK","OK")</f>
        <v>NOK</v>
      </c>
      <c r="AM14" s="18">
        <f>IF(T_01!AN14="OK",März_mars!I17-März_mars!H17,0)</f>
        <v>0</v>
      </c>
      <c r="AN14" s="14" t="str">
        <f>IF(OR(März_mars!H17=0,März_mars!H17=" ",März_mars!I17=0,März_mars!I17=" "),"NOK","OK")</f>
        <v>NOK</v>
      </c>
      <c r="AO14" s="18">
        <f>IF(T_01!AP14="OK",März_mars!K17-März_mars!J17,0)</f>
        <v>0</v>
      </c>
      <c r="AP14" s="14" t="str">
        <f>IF(OR(März_mars!J17=0,März_mars!J17=" ",März_mars!K17=0,März_mars!K17=" "),"NOK","OK")</f>
        <v>NOK</v>
      </c>
      <c r="AQ14" s="15">
        <f t="shared" si="3"/>
        <v>0</v>
      </c>
      <c r="AR14" s="15">
        <f>IF(OR(März_mars!N17=6,März_mars!N17=8,März_mars!N17=10),0,März_mars!O17)</f>
        <v>0</v>
      </c>
      <c r="AS14" s="19" t="str">
        <f>VLOOKUP(März_mars!N17,T_01!$GY$1:$LP$11,2,FALSE)</f>
        <v xml:space="preserve"> </v>
      </c>
      <c r="AT14" s="17">
        <f t="shared" si="14"/>
        <v>42068</v>
      </c>
      <c r="AU14" s="14" t="str">
        <f>IF(AT14="","",VLOOKUP(WEEKDAY(AT14),$A$71:$F$77,1+VLOOKUP(Bilanz_bilan!$D$42,T_01!$A$67:$B$68,2,FALSE)))</f>
        <v>Me</v>
      </c>
      <c r="AV14" s="55"/>
      <c r="AW14" s="91"/>
      <c r="AZ14" s="514">
        <f>IF(T_01!BA14="OK",April_avril!E17-April_avril!D17,0)</f>
        <v>0</v>
      </c>
      <c r="BA14" s="509" t="str">
        <f>IF(OR(April_avril!D17=0,April_avril!D17=" ",April_avril!E17=0,April_avril!E17=" "),"NOK","OK")</f>
        <v>NOK</v>
      </c>
      <c r="BB14" s="514">
        <f>IF(T_01!BC14="OK",April_avril!G17-April_avril!F17,0)</f>
        <v>0</v>
      </c>
      <c r="BC14" s="509" t="str">
        <f>IF(OR(April_avril!F17=0,April_avril!F17=" ",April_avril!G17=0,April_avril!G17=" "),"NOK","OK")</f>
        <v>NOK</v>
      </c>
      <c r="BD14" s="514">
        <f>IF(T_01!BE14="OK",April_avril!I17-April_avril!H17,0)</f>
        <v>0</v>
      </c>
      <c r="BE14" s="509" t="str">
        <f>IF(OR(April_avril!H17=0,April_avril!H17=" ",April_avril!I17=0,April_avril!I17=" "),"NOK","OK")</f>
        <v>NOK</v>
      </c>
      <c r="BF14" s="514">
        <f>IF(T_01!BG14="OK",April_avril!K17-April_avril!J17,0)</f>
        <v>0</v>
      </c>
      <c r="BG14" s="509" t="str">
        <f>IF(OR(April_avril!J17=0,April_avril!J17=" ",April_avril!K17=0,April_avril!K17=" "),"NOK","OK")</f>
        <v>NOK</v>
      </c>
      <c r="BH14" s="510">
        <f t="shared" si="0"/>
        <v>0</v>
      </c>
      <c r="BI14" s="510">
        <f>IF(OR(April_avril!N17=6,April_avril!N17=8,April_avril!N17=10),0,April_avril!O17)</f>
        <v>0</v>
      </c>
      <c r="BJ14" s="515" t="str">
        <f>VLOOKUP(April_avril!N17,$GY$1:$LP$11,2,FALSE)</f>
        <v xml:space="preserve"> </v>
      </c>
      <c r="BK14" s="513">
        <f t="shared" si="15"/>
        <v>42099</v>
      </c>
      <c r="BL14" s="462" t="str">
        <f>IF(BK14="","",VLOOKUP(WEEKDAY(BK14),$A$71:$F$77,1+VLOOKUP(Bilanz_bilan!$D$42,T_01!$A$67:$B$68,2,FALSE)))</f>
        <v>Sa</v>
      </c>
      <c r="BM14" s="55"/>
      <c r="BN14" s="91"/>
      <c r="BQ14" s="18">
        <f>IF(T_01!BR14="OK",Mai_mai!E17-Mai_mai!D17,0)</f>
        <v>0</v>
      </c>
      <c r="BR14" s="14" t="str">
        <f>IF(OR(Mai_mai!D17=0,Mai_mai!D17=" ",Mai_mai!E17=0,Mai_mai!E17=" "),"NOK","OK")</f>
        <v>NOK</v>
      </c>
      <c r="BS14" s="18">
        <f>IF(T_01!BT14="OK",Mai_mai!G17-Mai_mai!F17,0)</f>
        <v>0</v>
      </c>
      <c r="BT14" s="14" t="str">
        <f>IF(OR(Mai_mai!F17=0,Mai_mai!F17=" ",Mai_mai!G17=0,Mai_mai!G17=" "),"NOK","OK")</f>
        <v>NOK</v>
      </c>
      <c r="BU14" s="18">
        <f>IF(T_01!BV14="OK",Mai_mai!I17-Mai_mai!H17,0)</f>
        <v>0</v>
      </c>
      <c r="BV14" s="14" t="str">
        <f>IF(OR(Mai_mai!H17=0,Mai_mai!H17=" ",Mai_mai!I17=0,Mai_mai!I17=" "),"NOK","OK")</f>
        <v>NOK</v>
      </c>
      <c r="BW14" s="18">
        <f>IF(T_01!BX14="OK",Mai_mai!K17-Mai_mai!J17,0)</f>
        <v>0</v>
      </c>
      <c r="BX14" s="14" t="str">
        <f>IF(OR(Mai_mai!J17=0,Mai_mai!J17=" ",Mai_mai!K17=0,Mai_mai!K17=" "),"NOK","OK")</f>
        <v>NOK</v>
      </c>
      <c r="BY14" s="15">
        <f t="shared" si="4"/>
        <v>0</v>
      </c>
      <c r="BZ14" s="15">
        <f>IF(OR(Mai_mai!N17=6,Mai_mai!N17=8,Mai_mai!N17=10),0,Mai_mai!O17)</f>
        <v>0</v>
      </c>
      <c r="CA14" s="19" t="str">
        <f>VLOOKUP(Mai_mai!N17,T_01!$GY$1:$LP$11,2,FALSE)</f>
        <v xml:space="preserve"> </v>
      </c>
      <c r="CB14" s="17">
        <f t="shared" si="16"/>
        <v>42129</v>
      </c>
      <c r="CC14" s="14" t="str">
        <f>IF(CB14="","",VLOOKUP(WEEKDAY(CB14),$A$71:$F$77,1+VLOOKUP(Bilanz_bilan!$D$42,T_01!$A$67:$B$68,2,FALSE)))</f>
        <v>Lu</v>
      </c>
      <c r="CD14" s="55"/>
      <c r="CE14" s="91"/>
      <c r="CH14" s="514">
        <f>IF(T_01!CI14="OK",Juni_juin!E17-Juni_juin!D17,0)</f>
        <v>0</v>
      </c>
      <c r="CI14" s="509" t="str">
        <f>IF(OR(Juni_juin!D17=0,Juni_juin!D17=" ",Juni_juin!E17=0,Juni_juin!E17=" "),"NOK","OK")</f>
        <v>NOK</v>
      </c>
      <c r="CJ14" s="514">
        <f>IF(T_01!CK14="OK",Juni_juin!G17-Juni_juin!F17,0)</f>
        <v>0</v>
      </c>
      <c r="CK14" s="509" t="str">
        <f>IF(OR(Juni_juin!F17=0,Juni_juin!F17=" ",Juni_juin!G17=0,Juni_juin!G17=" "),"NOK","OK")</f>
        <v>NOK</v>
      </c>
      <c r="CL14" s="514">
        <f>IF(T_01!CM14="OK",Juni_juin!I17-Juni_juin!H17,0)</f>
        <v>0</v>
      </c>
      <c r="CM14" s="509" t="str">
        <f>IF(OR(Juni_juin!H17=0,Juni_juin!H17=" ",Juni_juin!I17=0,Juni_juin!I17=" "),"NOK","OK")</f>
        <v>NOK</v>
      </c>
      <c r="CN14" s="514">
        <f>IF(T_01!CO14="OK",Juni_juin!K17-Juni_juin!J17,0)</f>
        <v>0</v>
      </c>
      <c r="CO14" s="509" t="str">
        <f>IF(OR(Juni_juin!J17=0,Juni_juin!J17=" ",Juni_juin!K17=0,Juni_juin!K17=" "),"NOK","OK")</f>
        <v>NOK</v>
      </c>
      <c r="CP14" s="510">
        <f t="shared" si="5"/>
        <v>0</v>
      </c>
      <c r="CQ14" s="510">
        <f>IF(OR(Juni_juin!N17=6,Juni_juin!N17=8,Juni_juin!N17=10),0,Juni_juin!O17)</f>
        <v>0</v>
      </c>
      <c r="CR14" s="515" t="str">
        <f>VLOOKUP(Juni_juin!N17,$GY$1:$LP$11,2,FALSE)</f>
        <v xml:space="preserve"> </v>
      </c>
      <c r="CS14" s="513">
        <f t="shared" si="17"/>
        <v>42160</v>
      </c>
      <c r="CT14" s="509" t="str">
        <f>IF(CS14="","",VLOOKUP(WEEKDAY(CS14),$A$71:$F$77,1+VLOOKUP(Bilanz_bilan!$D$42,T_01!$A$67:$B$68,2,FALSE)))</f>
        <v>Je</v>
      </c>
      <c r="CU14" s="55"/>
      <c r="CV14" s="91"/>
      <c r="CY14" s="18">
        <f>IF(T_01!CZ14="OK",Juli_juillet!E17-Juli_juillet!D17,0)</f>
        <v>0</v>
      </c>
      <c r="CZ14" s="14" t="str">
        <f>IF(OR(Juli_juillet!D17=0,Juli_juillet!D17=" ",Juli_juillet!E17=0,Juli_juillet!E17=" "),"NOK","OK")</f>
        <v>NOK</v>
      </c>
      <c r="DA14" s="18">
        <f>IF(T_01!DB14="OK",Juli_juillet!G17-Juli_juillet!F17,0)</f>
        <v>0</v>
      </c>
      <c r="DB14" s="14" t="str">
        <f>IF(OR(Juli_juillet!F17=0,Juli_juillet!F17=" ",Juli_juillet!G17=0,Juli_juillet!G17=" "),"NOK","OK")</f>
        <v>NOK</v>
      </c>
      <c r="DC14" s="18">
        <f>IF(T_01!DD14="OK",Juli_juillet!I17-Juli_juillet!H17,0)</f>
        <v>0</v>
      </c>
      <c r="DD14" s="14" t="str">
        <f>IF(OR(Juli_juillet!H17=0,Juli_juillet!H17=" ",Juli_juillet!I17=0,Juli_juillet!I17=" "),"NOK","OK")</f>
        <v>NOK</v>
      </c>
      <c r="DE14" s="18">
        <f>IF(T_01!DF14="OK",Juli_juillet!K17-Juli_juillet!J17,0)</f>
        <v>0</v>
      </c>
      <c r="DF14" s="14" t="str">
        <f>IF(OR(Juli_juillet!J17=0,Juli_juillet!J17=" ",Juli_juillet!K17=0,Juli_juillet!K17=" "),"NOK","OK")</f>
        <v>NOK</v>
      </c>
      <c r="DG14" s="15">
        <f t="shared" si="6"/>
        <v>0</v>
      </c>
      <c r="DH14" s="15">
        <f>IF(OR(Juli_juillet!N17=6,Juli_juillet!N17=8,Juli_juillet!N17=10),0,Juli_juillet!O17)</f>
        <v>0</v>
      </c>
      <c r="DI14" s="19" t="str">
        <f>VLOOKUP(Juli_juillet!N17,T_01!$GY$1:$LP$11,2,FALSE)</f>
        <v xml:space="preserve"> </v>
      </c>
      <c r="DJ14" s="17">
        <f t="shared" si="18"/>
        <v>42190</v>
      </c>
      <c r="DK14" s="14" t="str">
        <f>IF(DJ14="","",VLOOKUP(WEEKDAY(DJ14),$A$71:$F$77,1+VLOOKUP(Bilanz_bilan!$D$42,T_01!$A$67:$B$68,2,FALSE)))</f>
        <v>Sa</v>
      </c>
      <c r="DL14" s="55"/>
      <c r="DM14" s="91"/>
      <c r="DP14" s="514">
        <f>IF(T_01!DQ14="OK",August_août!E17-August_août!D17,0)</f>
        <v>0</v>
      </c>
      <c r="DQ14" s="509" t="str">
        <f>IF(OR(August_août!D17=0,August_août!D17=" ",August_août!E17=0,August_août!E17=" "),"NOK","OK")</f>
        <v>NOK</v>
      </c>
      <c r="DR14" s="514">
        <f>IF(T_01!DS14="OK",August_août!G17-August_août!F17,0)</f>
        <v>0</v>
      </c>
      <c r="DS14" s="509" t="str">
        <f>IF(OR(August_août!F17=0,August_août!F17=" ",August_août!G17=0,August_août!G17=" "),"NOK","OK")</f>
        <v>NOK</v>
      </c>
      <c r="DT14" s="514">
        <f>IF(T_01!DU14="OK",August_août!I17-August_août!H17,0)</f>
        <v>0</v>
      </c>
      <c r="DU14" s="509" t="str">
        <f>IF(OR(August_août!H17=0,August_août!H17=" ",August_août!I17=0,August_août!I17=" "),"NOK","OK")</f>
        <v>NOK</v>
      </c>
      <c r="DV14" s="514">
        <f>IF(T_01!DW14="OK",August_août!K17-August_août!J17,0)</f>
        <v>0</v>
      </c>
      <c r="DW14" s="509" t="str">
        <f>IF(OR(August_août!J17=0,August_août!J17=" ",August_août!K17=0,August_août!K17=" "),"NOK","OK")</f>
        <v>NOK</v>
      </c>
      <c r="DX14" s="510">
        <f t="shared" si="7"/>
        <v>0</v>
      </c>
      <c r="DY14" s="510">
        <f>IF(OR(August_août!N17=6,August_août!N17=8,August_août!N17=10),0,August_août!O17)</f>
        <v>0</v>
      </c>
      <c r="DZ14" s="515" t="str">
        <f>VLOOKUP(August_août!N17,T_01!$GY$1:$LP$11,2,FALSE)</f>
        <v xml:space="preserve"> </v>
      </c>
      <c r="EA14" s="513">
        <f t="shared" si="19"/>
        <v>42221</v>
      </c>
      <c r="EB14" s="509" t="str">
        <f>IF(EA14="","",VLOOKUP(WEEKDAY(EA14),$A$71:$F$77,1+VLOOKUP(Bilanz_bilan!$D$42,T_01!$A$67:$B$68,2,FALSE)))</f>
        <v>Ma</v>
      </c>
      <c r="EC14" s="55"/>
      <c r="ED14" s="91"/>
      <c r="EG14" s="18">
        <f>IF(T_01!EH14="OK",September_septembre!E17-September_septembre!D17,0)</f>
        <v>0</v>
      </c>
      <c r="EH14" s="14" t="str">
        <f>IF(OR(September_septembre!D17=0,September_septembre!D17=" ",September_septembre!E17=0,September_septembre!E17=" "),"NOK","OK")</f>
        <v>NOK</v>
      </c>
      <c r="EI14" s="18">
        <f>IF(T_01!EJ14="OK",September_septembre!G17-September_septembre!F17,0)</f>
        <v>0</v>
      </c>
      <c r="EJ14" s="14" t="str">
        <f>IF(OR(September_septembre!F17=0,September_septembre!F17=" ",September_septembre!G17=0,September_septembre!G17=" "),"NOK","OK")</f>
        <v>NOK</v>
      </c>
      <c r="EK14" s="18">
        <f>IF(T_01!EL14="OK",September_septembre!I17-September_septembre!H17,0)</f>
        <v>0</v>
      </c>
      <c r="EL14" s="14" t="str">
        <f>IF(OR(September_septembre!H17=0,September_septembre!H17=" ",September_septembre!I17=0,September_septembre!I17=" "),"NOK","OK")</f>
        <v>NOK</v>
      </c>
      <c r="EM14" s="18">
        <f>IF(T_01!EN14="OK",September_septembre!K17-September_septembre!J17,0)</f>
        <v>0</v>
      </c>
      <c r="EN14" s="14" t="str">
        <f>IF(OR(September_septembre!J17=0,September_septembre!J17=" ",September_septembre!K17=0,September_septembre!K17=" "),"NOK","OK")</f>
        <v>NOK</v>
      </c>
      <c r="EO14" s="15">
        <f t="shared" si="8"/>
        <v>0</v>
      </c>
      <c r="EP14" s="15">
        <f>IF(OR(September_septembre!N17=6,September_septembre!N17=8,September_septembre!N17=10),0,September_septembre!O17)</f>
        <v>0</v>
      </c>
      <c r="EQ14" s="19" t="str">
        <f>VLOOKUP(September_septembre!N17,T_01!$GY$1:$LP$11,2,FALSE)</f>
        <v xml:space="preserve"> </v>
      </c>
      <c r="ER14" s="17">
        <f t="shared" si="20"/>
        <v>42252</v>
      </c>
      <c r="ES14" s="14" t="str">
        <f>IF(ER14="","",VLOOKUP(WEEKDAY(ER14),$A$71:$F$77,1+VLOOKUP(Bilanz_bilan!$D$42,T_01!$A$67:$B$68,2,FALSE)))</f>
        <v>Ve</v>
      </c>
      <c r="ET14" s="55"/>
      <c r="EU14" s="91"/>
      <c r="EX14" s="514">
        <f>IF(T_01!EY14="OK",Oktober_octobre!E17-Oktober_octobre!D17,0)</f>
        <v>0</v>
      </c>
      <c r="EY14" s="509" t="str">
        <f>IF(OR(Oktober_octobre!D17=0,Oktober_octobre!D17=" ",Oktober_octobre!E17=0,Oktober_octobre!E17=" "),"NOK","OK")</f>
        <v>NOK</v>
      </c>
      <c r="EZ14" s="514">
        <f>IF(T_01!FA14="OK",Oktober_octobre!G17-Oktober_octobre!F17,0)</f>
        <v>0</v>
      </c>
      <c r="FA14" s="509" t="str">
        <f>IF(OR(Oktober_octobre!F17=0,Oktober_octobre!F17=" ",Oktober_octobre!G17=0,Oktober_octobre!G17=" "),"NOK","OK")</f>
        <v>NOK</v>
      </c>
      <c r="FB14" s="514">
        <f>IF(T_01!FC14="OK",Oktober_octobre!I17-Oktober_octobre!H17,0)</f>
        <v>0</v>
      </c>
      <c r="FC14" s="509" t="str">
        <f>IF(OR(Oktober_octobre!H17=0,Oktober_octobre!H17=" ",Oktober_octobre!I17=0,Oktober_octobre!I17=" "),"NOK","OK")</f>
        <v>NOK</v>
      </c>
      <c r="FD14" s="514">
        <f>IF(T_01!FE14="OK",Oktober_octobre!K17-Oktober_octobre!J17,0)</f>
        <v>0</v>
      </c>
      <c r="FE14" s="509" t="str">
        <f>IF(OR(Oktober_octobre!J17=0,Oktober_octobre!J17=" ",Oktober_octobre!K17=0,Oktober_octobre!K17=" "),"NOK","OK")</f>
        <v>NOK</v>
      </c>
      <c r="FF14" s="510">
        <f t="shared" si="9"/>
        <v>0</v>
      </c>
      <c r="FG14" s="510">
        <f>IF(OR(Oktober_octobre!N17=6,Oktober_octobre!N17=8,Oktober_octobre!N17=10),0,Oktober_octobre!O17)</f>
        <v>0</v>
      </c>
      <c r="FH14" s="515" t="str">
        <f>VLOOKUP(Oktober_octobre!N17,T_01!$GY$1:$LP$11,2,FALSE)</f>
        <v xml:space="preserve"> </v>
      </c>
      <c r="FI14" s="516">
        <f t="shared" si="21"/>
        <v>42282</v>
      </c>
      <c r="FJ14" s="509" t="str">
        <f>IF(FI14="","",VLOOKUP(WEEKDAY(FI14),$A$71:$F$77,1+VLOOKUP(Bilanz_bilan!$D$42,T_01!$A$67:$B$68,2,FALSE)))</f>
        <v>Di</v>
      </c>
      <c r="FK14" s="55"/>
      <c r="FL14" s="91"/>
      <c r="FO14" s="18">
        <f>IF(T_01!FP14="OK",November_novembre!E17-November_novembre!D17,0)</f>
        <v>0</v>
      </c>
      <c r="FP14" s="14" t="str">
        <f>IF(OR(November_novembre!D17=0,November_novembre!D17=" ",November_novembre!E17=0,November_novembre!E17=" "),"NOK","OK")</f>
        <v>NOK</v>
      </c>
      <c r="FQ14" s="18">
        <f>IF(T_01!FR14="OK",November_novembre!G17-November_novembre!F17,0)</f>
        <v>0</v>
      </c>
      <c r="FR14" s="14" t="str">
        <f>IF(OR(November_novembre!F17=0,November_novembre!F17=" ",November_novembre!G17=0,November_novembre!G17=" "),"NOK","OK")</f>
        <v>NOK</v>
      </c>
      <c r="FS14" s="18">
        <f>IF(T_01!FT14="OK",November_novembre!I17-November_novembre!H17,0)</f>
        <v>0</v>
      </c>
      <c r="FT14" s="14" t="str">
        <f>IF(OR(November_novembre!H17=0,November_novembre!H17=" ",November_novembre!I17=0,November_novembre!I17=" "),"NOK","OK")</f>
        <v>NOK</v>
      </c>
      <c r="FU14" s="18">
        <f>IF(T_01!FV14="OK",November_novembre!K17-November_novembre!J17,0)</f>
        <v>0</v>
      </c>
      <c r="FV14" s="14" t="str">
        <f>IF(OR(November_novembre!J17=0,November_novembre!J17=" ",November_novembre!K17=0,November_novembre!K17=" "),"NOK","OK")</f>
        <v>NOK</v>
      </c>
      <c r="FW14" s="15">
        <f t="shared" si="10"/>
        <v>0</v>
      </c>
      <c r="FX14" s="15">
        <f>IF(OR(November_novembre!N17=6,November_novembre!N17=8,November_novembre!N17=10),0,November_novembre!O17)</f>
        <v>0</v>
      </c>
      <c r="FY14" s="19" t="str">
        <f>VLOOKUP(November_novembre!N17,T_01!$GY$1:$LP$11,2,FALSE)</f>
        <v xml:space="preserve"> </v>
      </c>
      <c r="FZ14" s="17">
        <f t="shared" si="22"/>
        <v>42313</v>
      </c>
      <c r="GA14" s="14" t="str">
        <f>IF(FZ14="","",VLOOKUP(WEEKDAY(FZ14),$A$71:$F$77,1+VLOOKUP(Bilanz_bilan!$D$42,T_01!$A$67:$B$68,2,FALSE)))</f>
        <v>Me</v>
      </c>
      <c r="GB14" s="55"/>
      <c r="GC14" s="91"/>
      <c r="GF14" s="514">
        <f>IF(T_01!GG14="OK",Dezember_décembre!E17-Dezember_décembre!D17,0)</f>
        <v>0</v>
      </c>
      <c r="GG14" s="509" t="str">
        <f>IF(OR(Dezember_décembre!D17=0,Dezember_décembre!D17=" ",Dezember_décembre!E17=0,Dezember_décembre!E17=" "),"NOK","OK")</f>
        <v>NOK</v>
      </c>
      <c r="GH14" s="514">
        <f>IF(T_01!GI14="OK",Dezember_décembre!G17-Dezember_décembre!F17,0)</f>
        <v>0</v>
      </c>
      <c r="GI14" s="509" t="str">
        <f>IF(OR(Dezember_décembre!F17=0,Dezember_décembre!F17=" ",Dezember_décembre!G17=0,Dezember_décembre!G17=" "),"NOK","OK")</f>
        <v>NOK</v>
      </c>
      <c r="GJ14" s="514">
        <f>IF(T_01!GK14="OK",Dezember_décembre!I17-Dezember_décembre!H17,0)</f>
        <v>0</v>
      </c>
      <c r="GK14" s="509" t="str">
        <f>IF(OR(Dezember_décembre!H17=0,Dezember_décembre!H17=" ",Dezember_décembre!I17=0,Dezember_décembre!I17=" "),"NOK","OK")</f>
        <v>NOK</v>
      </c>
      <c r="GL14" s="514">
        <f>IF(T_01!GM14="OK",Dezember_décembre!K17-Dezember_décembre!J17,0)</f>
        <v>0</v>
      </c>
      <c r="GM14" s="509" t="str">
        <f>IF(OR(Dezember_décembre!J17=0,Dezember_décembre!J17=" ",Dezember_décembre!K17=0,Dezember_décembre!K17=" "),"NOK","OK")</f>
        <v>NOK</v>
      </c>
      <c r="GN14" s="510">
        <f t="shared" si="11"/>
        <v>0</v>
      </c>
      <c r="GO14" s="510">
        <f>IF(OR(Dezember_décembre!N17=6,Dezember_décembre!N17=8,Dezember_décembre!N17=10),0,Dezember_décembre!O17)</f>
        <v>0</v>
      </c>
      <c r="GP14" s="515" t="str">
        <f>VLOOKUP(Dezember_décembre!N17,T_01!$GY$1:$LP$11,2,FALSE)</f>
        <v xml:space="preserve"> </v>
      </c>
      <c r="GQ14" s="513">
        <f t="shared" si="23"/>
        <v>42343</v>
      </c>
      <c r="GR14" s="509" t="str">
        <f>IF(GQ14="","",VLOOKUP(WEEKDAY(GQ14),$A$71:$F$77,1+VLOOKUP(Bilanz_bilan!$D$42,T_01!$A$67:$B$68,2,FALSE)))</f>
        <v>Ve</v>
      </c>
      <c r="GS14" s="55"/>
      <c r="GT14" s="91"/>
    </row>
    <row r="15" spans="1:208" ht="14.25">
      <c r="A15" s="18">
        <f>IF(T_01!B15="OK",Januar_janvier!E18-Januar_janvier!D18,0)</f>
        <v>0</v>
      </c>
      <c r="B15" s="14" t="str">
        <f>IF(OR(Januar_janvier!D18=0,Januar_janvier!D18=" ",Januar_janvier!E18=0,Januar_janvier!E18=" "),"NOK","OK")</f>
        <v>NOK</v>
      </c>
      <c r="C15" s="18">
        <f>IF(T_01!D15="OK",Januar_janvier!G18-Januar_janvier!F18,0)</f>
        <v>0</v>
      </c>
      <c r="D15" s="14" t="str">
        <f>IF(OR(Januar_janvier!F18=0,Januar_janvier!F18=" ",Januar_janvier!G18=0,Januar_janvier!G18=" "),"NOK","OK")</f>
        <v>NOK</v>
      </c>
      <c r="E15" s="18">
        <f>IF(T_01!F15="OK",Januar_janvier!I18-Januar_janvier!H18,0)</f>
        <v>0</v>
      </c>
      <c r="F15" s="14" t="str">
        <f>IF(OR(Januar_janvier!H18=0,Januar_janvier!H18=" ",Januar_janvier!I18=0,Januar_janvier!I18=" "),"NOK","OK")</f>
        <v>NOK</v>
      </c>
      <c r="G15" s="18">
        <f>IF(T_01!H15="OK",Januar_janvier!K18-Januar_janvier!J18,0)</f>
        <v>0</v>
      </c>
      <c r="H15" s="14" t="str">
        <f>IF(OR(Januar_janvier!J18=0,Januar_janvier!J18=" ",Januar_janvier!K18=0,Januar_janvier!K18=" "),"NOK","OK")</f>
        <v>NOK</v>
      </c>
      <c r="I15" s="15">
        <f t="shared" si="1"/>
        <v>0</v>
      </c>
      <c r="J15" s="15">
        <f>IF(OR(Januar_janvier!N18=6,Januar_janvier!N18=8,Januar_janvier!N18=10),0,Januar_janvier!O18)</f>
        <v>0</v>
      </c>
      <c r="K15" s="19" t="str">
        <f>VLOOKUP(Januar_janvier!N18,T_01!$GY$1:$LP$11,2,FALSE)</f>
        <v xml:space="preserve"> </v>
      </c>
      <c r="L15" s="85">
        <f t="shared" si="12"/>
        <v>42010</v>
      </c>
      <c r="M15" s="14" t="str">
        <f>IF(L15="","",VLOOKUP(WEEKDAY(L15),$A$71:$F$77,1+VLOOKUP(Bilanz_bilan!$D$42,T_01!$A$67:$B$68,2,FALSE)))</f>
        <v>Lu</v>
      </c>
      <c r="N15" s="55"/>
      <c r="O15" s="91"/>
      <c r="R15" s="514">
        <f>IF(T_01!S15="OK",Februar_février!E18-Februar_février!D18,0)</f>
        <v>0</v>
      </c>
      <c r="S15" s="509" t="str">
        <f>IF(OR(Februar_février!D18=0,Februar_février!D18=" ",Februar_février!E18=0,Februar_février!E18=" "),"NOK","OK")</f>
        <v>NOK</v>
      </c>
      <c r="T15" s="514">
        <f>IF(T_01!U15="OK",Februar_février!G18-Februar_février!F18,0)</f>
        <v>0</v>
      </c>
      <c r="U15" s="509" t="str">
        <f>IF(OR(Februar_février!F18=0,Februar_février!F18=" ",Februar_février!G18=0,Februar_février!G18=" "),"NOK","OK")</f>
        <v>NOK</v>
      </c>
      <c r="V15" s="514">
        <f>IF(T_01!W15="OK",Februar_février!I18-Februar_février!H18,0)</f>
        <v>0</v>
      </c>
      <c r="W15" s="509" t="str">
        <f>IF(OR(Februar_février!H18=0,Februar_février!H18=" ",Februar_février!I18=0,Februar_février!I18=" "),"NOK","OK")</f>
        <v>NOK</v>
      </c>
      <c r="X15" s="514">
        <f>IF(T_01!Y15="OK",Februar_février!K18-Februar_février!J18,0)</f>
        <v>0</v>
      </c>
      <c r="Y15" s="509" t="str">
        <f>IF(OR(Februar_février!J18=0,Februar_février!J18=" ",Februar_février!K18=0,Februar_février!K18=" "),"NOK","OK")</f>
        <v>NOK</v>
      </c>
      <c r="Z15" s="510">
        <f t="shared" si="2"/>
        <v>0</v>
      </c>
      <c r="AA15" s="510">
        <f>IF(OR(Februar_février!N18=6,Februar_février!N18=8,Februar_février!N18=10),0,Februar_février!O18)</f>
        <v>0</v>
      </c>
      <c r="AB15" s="515" t="str">
        <f>VLOOKUP(Februar_février!N18,$GY$1:$LP$11,2,FALSE)</f>
        <v xml:space="preserve"> </v>
      </c>
      <c r="AC15" s="513">
        <f t="shared" si="13"/>
        <v>42041</v>
      </c>
      <c r="AD15" s="509" t="str">
        <f>IF(AC15="","",VLOOKUP(WEEKDAY(AC15),$A$71:$F$77,1+VLOOKUP(Bilanz_bilan!$D$42,T_01!$A$67:$B$68,2,FALSE)))</f>
        <v>Je</v>
      </c>
      <c r="AE15" s="55"/>
      <c r="AF15" s="91"/>
      <c r="AG15" s="20"/>
      <c r="AH15" s="20"/>
      <c r="AI15" s="18">
        <f>IF(T_01!AJ15="OK",März_mars!E18-März_mars!D18,0)</f>
        <v>0</v>
      </c>
      <c r="AJ15" s="14" t="str">
        <f>IF(OR(März_mars!D18=0,März_mars!D18=" ",März_mars!E18=0,März_mars!E18=" "),"NOK","OK")</f>
        <v>NOK</v>
      </c>
      <c r="AK15" s="18">
        <f>IF(T_01!AL15="OK",März_mars!G18-März_mars!F18,0)</f>
        <v>0</v>
      </c>
      <c r="AL15" s="14" t="str">
        <f>IF(OR(März_mars!F18=0,März_mars!F18=" ",März_mars!G18=0,März_mars!G18=" "),"NOK","OK")</f>
        <v>NOK</v>
      </c>
      <c r="AM15" s="18">
        <f>IF(T_01!AN15="OK",März_mars!I18-März_mars!H18,0)</f>
        <v>0</v>
      </c>
      <c r="AN15" s="14" t="str">
        <f>IF(OR(März_mars!H18=0,März_mars!H18=" ",März_mars!I18=0,März_mars!I18=" "),"NOK","OK")</f>
        <v>NOK</v>
      </c>
      <c r="AO15" s="18">
        <f>IF(T_01!AP15="OK",März_mars!K18-März_mars!J18,0)</f>
        <v>0</v>
      </c>
      <c r="AP15" s="14" t="str">
        <f>IF(OR(März_mars!J18=0,März_mars!J18=" ",März_mars!K18=0,März_mars!K18=" "),"NOK","OK")</f>
        <v>NOK</v>
      </c>
      <c r="AQ15" s="15">
        <f t="shared" si="3"/>
        <v>0</v>
      </c>
      <c r="AR15" s="15">
        <f>IF(OR(März_mars!N18=6,März_mars!N18=8,März_mars!N18=10),0,März_mars!O18)</f>
        <v>0</v>
      </c>
      <c r="AS15" s="19" t="str">
        <f>VLOOKUP(März_mars!N18,T_01!$GY$1:$LP$11,2,FALSE)</f>
        <v xml:space="preserve"> </v>
      </c>
      <c r="AT15" s="17">
        <f t="shared" si="14"/>
        <v>42069</v>
      </c>
      <c r="AU15" s="14" t="str">
        <f>IF(AT15="","",VLOOKUP(WEEKDAY(AT15),$A$71:$F$77,1+VLOOKUP(Bilanz_bilan!$D$42,T_01!$A$67:$B$68,2,FALSE)))</f>
        <v>Je</v>
      </c>
      <c r="AV15" s="55"/>
      <c r="AW15" s="91"/>
      <c r="AX15" s="20"/>
      <c r="AZ15" s="514">
        <f>IF(T_01!BA15="OK",April_avril!E18-April_avril!D18,0)</f>
        <v>0</v>
      </c>
      <c r="BA15" s="509" t="str">
        <f>IF(OR(April_avril!D18=0,April_avril!D18=" ",April_avril!E18=0,April_avril!E18=" "),"NOK","OK")</f>
        <v>NOK</v>
      </c>
      <c r="BB15" s="514">
        <f>IF(T_01!BC15="OK",April_avril!G18-April_avril!F18,0)</f>
        <v>0</v>
      </c>
      <c r="BC15" s="509" t="str">
        <f>IF(OR(April_avril!F18=0,April_avril!F18=" ",April_avril!G18=0,April_avril!G18=" "),"NOK","OK")</f>
        <v>NOK</v>
      </c>
      <c r="BD15" s="514">
        <f>IF(T_01!BE15="OK",April_avril!I18-April_avril!H18,0)</f>
        <v>0</v>
      </c>
      <c r="BE15" s="509" t="str">
        <f>IF(OR(April_avril!H18=0,April_avril!H18=" ",April_avril!I18=0,April_avril!I18=" "),"NOK","OK")</f>
        <v>NOK</v>
      </c>
      <c r="BF15" s="514">
        <f>IF(T_01!BG15="OK",April_avril!K18-April_avril!J18,0)</f>
        <v>0</v>
      </c>
      <c r="BG15" s="509" t="str">
        <f>IF(OR(April_avril!J18=0,April_avril!J18=" ",April_avril!K18=0,April_avril!K18=" "),"NOK","OK")</f>
        <v>NOK</v>
      </c>
      <c r="BH15" s="510">
        <f t="shared" si="0"/>
        <v>0</v>
      </c>
      <c r="BI15" s="510">
        <f>IF(OR(April_avril!N18=6,April_avril!N18=8,April_avril!N18=10),0,April_avril!O18)</f>
        <v>0</v>
      </c>
      <c r="BJ15" s="515" t="str">
        <f>VLOOKUP(April_avril!N18,$GY$1:$LP$11,2,FALSE)</f>
        <v xml:space="preserve"> </v>
      </c>
      <c r="BK15" s="513">
        <f t="shared" si="15"/>
        <v>42100</v>
      </c>
      <c r="BL15" s="462" t="str">
        <f>IF(BK15="","",VLOOKUP(WEEKDAY(BK15),$A$71:$F$77,1+VLOOKUP(Bilanz_bilan!$D$42,T_01!$A$67:$B$68,2,FALSE)))</f>
        <v>Di</v>
      </c>
      <c r="BM15" s="55"/>
      <c r="BN15" s="91"/>
      <c r="BQ15" s="18">
        <f>IF(T_01!BR15="OK",Mai_mai!E18-Mai_mai!D18,0)</f>
        <v>0</v>
      </c>
      <c r="BR15" s="14" t="str">
        <f>IF(OR(Mai_mai!D18=0,Mai_mai!D18=" ",Mai_mai!E18=0,Mai_mai!E18=" "),"NOK","OK")</f>
        <v>NOK</v>
      </c>
      <c r="BS15" s="18">
        <f>IF(T_01!BT15="OK",Mai_mai!G18-Mai_mai!F18,0)</f>
        <v>0</v>
      </c>
      <c r="BT15" s="14" t="str">
        <f>IF(OR(Mai_mai!F18=0,Mai_mai!F18=" ",Mai_mai!G18=0,Mai_mai!G18=" "),"NOK","OK")</f>
        <v>NOK</v>
      </c>
      <c r="BU15" s="18">
        <f>IF(T_01!BV15="OK",Mai_mai!I18-Mai_mai!H18,0)</f>
        <v>0</v>
      </c>
      <c r="BV15" s="14" t="str">
        <f>IF(OR(Mai_mai!H18=0,Mai_mai!H18=" ",Mai_mai!I18=0,Mai_mai!I18=" "),"NOK","OK")</f>
        <v>NOK</v>
      </c>
      <c r="BW15" s="18">
        <f>IF(T_01!BX15="OK",Mai_mai!K18-Mai_mai!J18,0)</f>
        <v>0</v>
      </c>
      <c r="BX15" s="14" t="str">
        <f>IF(OR(Mai_mai!J18=0,Mai_mai!J18=" ",Mai_mai!K18=0,Mai_mai!K18=" "),"NOK","OK")</f>
        <v>NOK</v>
      </c>
      <c r="BY15" s="15">
        <f t="shared" si="4"/>
        <v>0</v>
      </c>
      <c r="BZ15" s="15">
        <f>IF(OR(Mai_mai!N18=6,Mai_mai!N18=8,Mai_mai!N18=10),0,Mai_mai!O18)</f>
        <v>0</v>
      </c>
      <c r="CA15" s="19" t="str">
        <f>VLOOKUP(Mai_mai!N18,T_01!$GY$1:$LP$11,2,FALSE)</f>
        <v xml:space="preserve"> </v>
      </c>
      <c r="CB15" s="17">
        <f t="shared" si="16"/>
        <v>42130</v>
      </c>
      <c r="CC15" s="14" t="str">
        <f>IF(CB15="","",VLOOKUP(WEEKDAY(CB15),$A$71:$F$77,1+VLOOKUP(Bilanz_bilan!$D$42,T_01!$A$67:$B$68,2,FALSE)))</f>
        <v>Ma</v>
      </c>
      <c r="CD15" s="55"/>
      <c r="CE15" s="91"/>
      <c r="CH15" s="514">
        <f>IF(T_01!CI15="OK",Juni_juin!E18-Juni_juin!D18,0)</f>
        <v>0</v>
      </c>
      <c r="CI15" s="509" t="str">
        <f>IF(OR(Juni_juin!D18=0,Juni_juin!D18=" ",Juni_juin!E18=0,Juni_juin!E18=" "),"NOK","OK")</f>
        <v>NOK</v>
      </c>
      <c r="CJ15" s="514">
        <f>IF(T_01!CK15="OK",Juni_juin!G18-Juni_juin!F18,0)</f>
        <v>0</v>
      </c>
      <c r="CK15" s="509" t="str">
        <f>IF(OR(Juni_juin!F18=0,Juni_juin!F18=" ",Juni_juin!G18=0,Juni_juin!G18=" "),"NOK","OK")</f>
        <v>NOK</v>
      </c>
      <c r="CL15" s="514">
        <f>IF(T_01!CM15="OK",Juni_juin!I18-Juni_juin!H18,0)</f>
        <v>0</v>
      </c>
      <c r="CM15" s="509" t="str">
        <f>IF(OR(Juni_juin!H18=0,Juni_juin!H18=" ",Juni_juin!I18=0,Juni_juin!I18=" "),"NOK","OK")</f>
        <v>NOK</v>
      </c>
      <c r="CN15" s="514">
        <f>IF(T_01!CO15="OK",Juni_juin!K18-Juni_juin!J18,0)</f>
        <v>0</v>
      </c>
      <c r="CO15" s="509" t="str">
        <f>IF(OR(Juni_juin!J18=0,Juni_juin!J18=" ",Juni_juin!K18=0,Juni_juin!K18=" "),"NOK","OK")</f>
        <v>NOK</v>
      </c>
      <c r="CP15" s="510">
        <f t="shared" si="5"/>
        <v>0</v>
      </c>
      <c r="CQ15" s="510">
        <f>IF(OR(Juni_juin!N18=6,Juni_juin!N18=8,Juni_juin!N18=10),0,Juni_juin!O18)</f>
        <v>0</v>
      </c>
      <c r="CR15" s="515" t="str">
        <f>VLOOKUP(Juni_juin!N18,$GY$1:$LP$11,2,FALSE)</f>
        <v xml:space="preserve"> </v>
      </c>
      <c r="CS15" s="513">
        <f t="shared" si="17"/>
        <v>42161</v>
      </c>
      <c r="CT15" s="509" t="str">
        <f>IF(CS15="","",VLOOKUP(WEEKDAY(CS15),$A$71:$F$77,1+VLOOKUP(Bilanz_bilan!$D$42,T_01!$A$67:$B$68,2,FALSE)))</f>
        <v>Ve</v>
      </c>
      <c r="CU15" s="55"/>
      <c r="CV15" s="91"/>
      <c r="CY15" s="18">
        <f>IF(T_01!CZ15="OK",Juli_juillet!E18-Juli_juillet!D18,0)</f>
        <v>0</v>
      </c>
      <c r="CZ15" s="14" t="str">
        <f>IF(OR(Juli_juillet!D18=0,Juli_juillet!D18=" ",Juli_juillet!E18=0,Juli_juillet!E18=" "),"NOK","OK")</f>
        <v>NOK</v>
      </c>
      <c r="DA15" s="18">
        <f>IF(T_01!DB15="OK",Juli_juillet!G18-Juli_juillet!F18,0)</f>
        <v>0</v>
      </c>
      <c r="DB15" s="14" t="str">
        <f>IF(OR(Juli_juillet!F18=0,Juli_juillet!F18=" ",Juli_juillet!G18=0,Juli_juillet!G18=" "),"NOK","OK")</f>
        <v>NOK</v>
      </c>
      <c r="DC15" s="18">
        <f>IF(T_01!DD15="OK",Juli_juillet!I18-Juli_juillet!H18,0)</f>
        <v>0</v>
      </c>
      <c r="DD15" s="14" t="str">
        <f>IF(OR(Juli_juillet!H18=0,Juli_juillet!H18=" ",Juli_juillet!I18=0,Juli_juillet!I18=" "),"NOK","OK")</f>
        <v>NOK</v>
      </c>
      <c r="DE15" s="18">
        <f>IF(T_01!DF15="OK",Juli_juillet!K18-Juli_juillet!J18,0)</f>
        <v>0</v>
      </c>
      <c r="DF15" s="14" t="str">
        <f>IF(OR(Juli_juillet!J18=0,Juli_juillet!J18=" ",Juli_juillet!K18=0,Juli_juillet!K18=" "),"NOK","OK")</f>
        <v>NOK</v>
      </c>
      <c r="DG15" s="15">
        <f t="shared" si="6"/>
        <v>0</v>
      </c>
      <c r="DH15" s="15">
        <f>IF(OR(Juli_juillet!N18=6,Juli_juillet!N18=8,Juli_juillet!N18=10),0,Juli_juillet!O18)</f>
        <v>0</v>
      </c>
      <c r="DI15" s="19" t="str">
        <f>VLOOKUP(Juli_juillet!N18,T_01!$GY$1:$LP$11,2,FALSE)</f>
        <v xml:space="preserve"> </v>
      </c>
      <c r="DJ15" s="17">
        <f t="shared" si="18"/>
        <v>42191</v>
      </c>
      <c r="DK15" s="14" t="str">
        <f>IF(DJ15="","",VLOOKUP(WEEKDAY(DJ15),$A$71:$F$77,1+VLOOKUP(Bilanz_bilan!$D$42,T_01!$A$67:$B$68,2,FALSE)))</f>
        <v>Di</v>
      </c>
      <c r="DL15" s="55"/>
      <c r="DM15" s="91"/>
      <c r="DP15" s="514">
        <f>IF(T_01!DQ15="OK",August_août!E18-August_août!D18,0)</f>
        <v>0</v>
      </c>
      <c r="DQ15" s="509" t="str">
        <f>IF(OR(August_août!D18=0,August_août!D18=" ",August_août!E18=0,August_août!E18=" "),"NOK","OK")</f>
        <v>NOK</v>
      </c>
      <c r="DR15" s="514">
        <f>IF(T_01!DS15="OK",August_août!G18-August_août!F18,0)</f>
        <v>0</v>
      </c>
      <c r="DS15" s="509" t="str">
        <f>IF(OR(August_août!F18=0,August_août!F18=" ",August_août!G18=0,August_août!G18=" "),"NOK","OK")</f>
        <v>NOK</v>
      </c>
      <c r="DT15" s="514">
        <f>IF(T_01!DU15="OK",August_août!I18-August_août!H18,0)</f>
        <v>0</v>
      </c>
      <c r="DU15" s="509" t="str">
        <f>IF(OR(August_août!H18=0,August_août!H18=" ",August_août!I18=0,August_août!I18=" "),"NOK","OK")</f>
        <v>NOK</v>
      </c>
      <c r="DV15" s="514">
        <f>IF(T_01!DW15="OK",August_août!K18-August_août!J18,0)</f>
        <v>0</v>
      </c>
      <c r="DW15" s="509" t="str">
        <f>IF(OR(August_août!J18=0,August_août!J18=" ",August_août!K18=0,August_août!K18=" "),"NOK","OK")</f>
        <v>NOK</v>
      </c>
      <c r="DX15" s="510">
        <f t="shared" si="7"/>
        <v>0</v>
      </c>
      <c r="DY15" s="510">
        <f>IF(OR(August_août!N18=6,August_août!N18=8,August_août!N18=10),0,August_août!O18)</f>
        <v>0</v>
      </c>
      <c r="DZ15" s="515" t="str">
        <f>VLOOKUP(August_août!N18,T_01!$GY$1:$LP$11,2,FALSE)</f>
        <v xml:space="preserve"> </v>
      </c>
      <c r="EA15" s="513">
        <f t="shared" si="19"/>
        <v>42222</v>
      </c>
      <c r="EB15" s="509" t="str">
        <f>IF(EA15="","",VLOOKUP(WEEKDAY(EA15),$A$71:$F$77,1+VLOOKUP(Bilanz_bilan!$D$42,T_01!$A$67:$B$68,2,FALSE)))</f>
        <v>Me</v>
      </c>
      <c r="EC15" s="55"/>
      <c r="ED15" s="91"/>
      <c r="EG15" s="18">
        <f>IF(T_01!EH15="OK",September_septembre!E18-September_septembre!D18,0)</f>
        <v>0</v>
      </c>
      <c r="EH15" s="14" t="str">
        <f>IF(OR(September_septembre!D18=0,September_septembre!D18=" ",September_septembre!E18=0,September_septembre!E18=" "),"NOK","OK")</f>
        <v>NOK</v>
      </c>
      <c r="EI15" s="18">
        <f>IF(T_01!EJ15="OK",September_septembre!G18-September_septembre!F18,0)</f>
        <v>0</v>
      </c>
      <c r="EJ15" s="14" t="str">
        <f>IF(OR(September_septembre!F18=0,September_septembre!F18=" ",September_septembre!G18=0,September_septembre!G18=" "),"NOK","OK")</f>
        <v>NOK</v>
      </c>
      <c r="EK15" s="18">
        <f>IF(T_01!EL15="OK",September_septembre!I18-September_septembre!H18,0)</f>
        <v>0</v>
      </c>
      <c r="EL15" s="14" t="str">
        <f>IF(OR(September_septembre!H18=0,September_septembre!H18=" ",September_septembre!I18=0,September_septembre!I18=" "),"NOK","OK")</f>
        <v>NOK</v>
      </c>
      <c r="EM15" s="18">
        <f>IF(T_01!EN15="OK",September_septembre!K18-September_septembre!J18,0)</f>
        <v>0</v>
      </c>
      <c r="EN15" s="14" t="str">
        <f>IF(OR(September_septembre!J18=0,September_septembre!J18=" ",September_septembre!K18=0,September_septembre!K18=" "),"NOK","OK")</f>
        <v>NOK</v>
      </c>
      <c r="EO15" s="15">
        <f t="shared" si="8"/>
        <v>0</v>
      </c>
      <c r="EP15" s="15">
        <f>IF(OR(September_septembre!N18=6,September_septembre!N18=8,September_septembre!N18=10),0,September_septembre!O18)</f>
        <v>0</v>
      </c>
      <c r="EQ15" s="19" t="str">
        <f>VLOOKUP(September_septembre!N18,T_01!$GY$1:$LP$11,2,FALSE)</f>
        <v xml:space="preserve"> </v>
      </c>
      <c r="ER15" s="17">
        <f t="shared" si="20"/>
        <v>42253</v>
      </c>
      <c r="ES15" s="14" t="str">
        <f>IF(ER15="","",VLOOKUP(WEEKDAY(ER15),$A$71:$F$77,1+VLOOKUP(Bilanz_bilan!$D$42,T_01!$A$67:$B$68,2,FALSE)))</f>
        <v>Sa</v>
      </c>
      <c r="ET15" s="55"/>
      <c r="EU15" s="91"/>
      <c r="EX15" s="514">
        <f>IF(T_01!EY15="OK",Oktober_octobre!E18-Oktober_octobre!D18,0)</f>
        <v>0</v>
      </c>
      <c r="EY15" s="509" t="str">
        <f>IF(OR(Oktober_octobre!D18=0,Oktober_octobre!D18=" ",Oktober_octobre!E18=0,Oktober_octobre!E18=" "),"NOK","OK")</f>
        <v>NOK</v>
      </c>
      <c r="EZ15" s="514">
        <f>IF(T_01!FA15="OK",Oktober_octobre!G18-Oktober_octobre!F18,0)</f>
        <v>0</v>
      </c>
      <c r="FA15" s="509" t="str">
        <f>IF(OR(Oktober_octobre!F18=0,Oktober_octobre!F18=" ",Oktober_octobre!G18=0,Oktober_octobre!G18=" "),"NOK","OK")</f>
        <v>NOK</v>
      </c>
      <c r="FB15" s="514">
        <f>IF(T_01!FC15="OK",Oktober_octobre!I18-Oktober_octobre!H18,0)</f>
        <v>0</v>
      </c>
      <c r="FC15" s="509" t="str">
        <f>IF(OR(Oktober_octobre!H18=0,Oktober_octobre!H18=" ",Oktober_octobre!I18=0,Oktober_octobre!I18=" "),"NOK","OK")</f>
        <v>NOK</v>
      </c>
      <c r="FD15" s="514">
        <f>IF(T_01!FE15="OK",Oktober_octobre!K18-Oktober_octobre!J18,0)</f>
        <v>0</v>
      </c>
      <c r="FE15" s="509" t="str">
        <f>IF(OR(Oktober_octobre!J18=0,Oktober_octobre!J18=" ",Oktober_octobre!K18=0,Oktober_octobre!K18=" "),"NOK","OK")</f>
        <v>NOK</v>
      </c>
      <c r="FF15" s="510">
        <f t="shared" si="9"/>
        <v>0</v>
      </c>
      <c r="FG15" s="510">
        <f>IF(OR(Oktober_octobre!N18=6,Oktober_octobre!N18=8,Oktober_octobre!N18=10),0,Oktober_octobre!O18)</f>
        <v>0</v>
      </c>
      <c r="FH15" s="515" t="str">
        <f>VLOOKUP(Oktober_octobre!N18,T_01!$GY$1:$LP$11,2,FALSE)</f>
        <v xml:space="preserve"> </v>
      </c>
      <c r="FI15" s="516">
        <f t="shared" si="21"/>
        <v>42283</v>
      </c>
      <c r="FJ15" s="509" t="str">
        <f>IF(FI15="","",VLOOKUP(WEEKDAY(FI15),$A$71:$F$77,1+VLOOKUP(Bilanz_bilan!$D$42,T_01!$A$67:$B$68,2,FALSE)))</f>
        <v>Lu</v>
      </c>
      <c r="FK15" s="55"/>
      <c r="FL15" s="91"/>
      <c r="FO15" s="18">
        <f>IF(T_01!FP15="OK",November_novembre!E18-November_novembre!D18,0)</f>
        <v>0</v>
      </c>
      <c r="FP15" s="14" t="str">
        <f>IF(OR(November_novembre!D18=0,November_novembre!D18=" ",November_novembre!E18=0,November_novembre!E18=" "),"NOK","OK")</f>
        <v>NOK</v>
      </c>
      <c r="FQ15" s="18">
        <f>IF(T_01!FR15="OK",November_novembre!G18-November_novembre!F18,0)</f>
        <v>0</v>
      </c>
      <c r="FR15" s="14" t="str">
        <f>IF(OR(November_novembre!F18=0,November_novembre!F18=" ",November_novembre!G18=0,November_novembre!G18=" "),"NOK","OK")</f>
        <v>NOK</v>
      </c>
      <c r="FS15" s="18">
        <f>IF(T_01!FT15="OK",November_novembre!I18-November_novembre!H18,0)</f>
        <v>0</v>
      </c>
      <c r="FT15" s="14" t="str">
        <f>IF(OR(November_novembre!H18=0,November_novembre!H18=" ",November_novembre!I18=0,November_novembre!I18=" "),"NOK","OK")</f>
        <v>NOK</v>
      </c>
      <c r="FU15" s="18">
        <f>IF(T_01!FV15="OK",November_novembre!K18-November_novembre!J18,0)</f>
        <v>0</v>
      </c>
      <c r="FV15" s="14" t="str">
        <f>IF(OR(November_novembre!J18=0,November_novembre!J18=" ",November_novembre!K18=0,November_novembre!K18=" "),"NOK","OK")</f>
        <v>NOK</v>
      </c>
      <c r="FW15" s="15">
        <f t="shared" si="10"/>
        <v>0</v>
      </c>
      <c r="FX15" s="15">
        <f>IF(OR(November_novembre!N18=6,November_novembre!N18=8,November_novembre!N18=10),0,November_novembre!O18)</f>
        <v>0</v>
      </c>
      <c r="FY15" s="19" t="str">
        <f>VLOOKUP(November_novembre!N18,T_01!$GY$1:$LP$11,2,FALSE)</f>
        <v xml:space="preserve"> </v>
      </c>
      <c r="FZ15" s="17">
        <f t="shared" si="22"/>
        <v>42314</v>
      </c>
      <c r="GA15" s="14" t="str">
        <f>IF(FZ15="","",VLOOKUP(WEEKDAY(FZ15),$A$71:$F$77,1+VLOOKUP(Bilanz_bilan!$D$42,T_01!$A$67:$B$68,2,FALSE)))</f>
        <v>Je</v>
      </c>
      <c r="GB15" s="55"/>
      <c r="GC15" s="91"/>
      <c r="GF15" s="514">
        <f>IF(T_01!GG15="OK",Dezember_décembre!E18-Dezember_décembre!D18,0)</f>
        <v>0</v>
      </c>
      <c r="GG15" s="509" t="str">
        <f>IF(OR(Dezember_décembre!D18=0,Dezember_décembre!D18=" ",Dezember_décembre!E18=0,Dezember_décembre!E18=" "),"NOK","OK")</f>
        <v>NOK</v>
      </c>
      <c r="GH15" s="514">
        <f>IF(T_01!GI15="OK",Dezember_décembre!G18-Dezember_décembre!F18,0)</f>
        <v>0</v>
      </c>
      <c r="GI15" s="509" t="str">
        <f>IF(OR(Dezember_décembre!F18=0,Dezember_décembre!F18=" ",Dezember_décembre!G18=0,Dezember_décembre!G18=" "),"NOK","OK")</f>
        <v>NOK</v>
      </c>
      <c r="GJ15" s="514">
        <f>IF(T_01!GK15="OK",Dezember_décembre!I18-Dezember_décembre!H18,0)</f>
        <v>0</v>
      </c>
      <c r="GK15" s="509" t="str">
        <f>IF(OR(Dezember_décembre!H18=0,Dezember_décembre!H18=" ",Dezember_décembre!I18=0,Dezember_décembre!I18=" "),"NOK","OK")</f>
        <v>NOK</v>
      </c>
      <c r="GL15" s="514">
        <f>IF(T_01!GM15="OK",Dezember_décembre!K18-Dezember_décembre!J18,0)</f>
        <v>0</v>
      </c>
      <c r="GM15" s="509" t="str">
        <f>IF(OR(Dezember_décembre!J18=0,Dezember_décembre!J18=" ",Dezember_décembre!K18=0,Dezember_décembre!K18=" "),"NOK","OK")</f>
        <v>NOK</v>
      </c>
      <c r="GN15" s="510">
        <f t="shared" si="11"/>
        <v>0</v>
      </c>
      <c r="GO15" s="510">
        <f>IF(OR(Dezember_décembre!N18=6,Dezember_décembre!N18=8,Dezember_décembre!N18=10),0,Dezember_décembre!O18)</f>
        <v>0</v>
      </c>
      <c r="GP15" s="515" t="str">
        <f>VLOOKUP(Dezember_décembre!N18,T_01!$GY$1:$LP$11,2,FALSE)</f>
        <v xml:space="preserve"> </v>
      </c>
      <c r="GQ15" s="513">
        <f t="shared" si="23"/>
        <v>42344</v>
      </c>
      <c r="GR15" s="509" t="str">
        <f>IF(GQ15="","",VLOOKUP(WEEKDAY(GQ15),$A$71:$F$77,1+VLOOKUP(Bilanz_bilan!$D$42,T_01!$A$67:$B$68,2,FALSE)))</f>
        <v>Sa</v>
      </c>
      <c r="GS15" s="55"/>
      <c r="GT15" s="91"/>
    </row>
    <row r="16" spans="1:208" ht="14.25">
      <c r="A16" s="18">
        <f>IF(T_01!B16="OK",Januar_janvier!E19-Januar_janvier!D19,0)</f>
        <v>0</v>
      </c>
      <c r="B16" s="14" t="str">
        <f>IF(OR(Januar_janvier!D19=0,Januar_janvier!D19=" ",Januar_janvier!E19=0,Januar_janvier!E19=" "),"NOK","OK")</f>
        <v>NOK</v>
      </c>
      <c r="C16" s="18">
        <f>IF(T_01!D16="OK",Januar_janvier!G19-Januar_janvier!F19,0)</f>
        <v>0</v>
      </c>
      <c r="D16" s="14" t="str">
        <f>IF(OR(Januar_janvier!F19=0,Januar_janvier!F19=" ",Januar_janvier!G19=0,Januar_janvier!G19=" "),"NOK","OK")</f>
        <v>NOK</v>
      </c>
      <c r="E16" s="18">
        <f>IF(T_01!F16="OK",Januar_janvier!I19-Januar_janvier!H19,0)</f>
        <v>0</v>
      </c>
      <c r="F16" s="14" t="str">
        <f>IF(OR(Januar_janvier!H19=0,Januar_janvier!H19=" ",Januar_janvier!I19=0,Januar_janvier!I19=" "),"NOK","OK")</f>
        <v>NOK</v>
      </c>
      <c r="G16" s="18">
        <f>IF(T_01!H16="OK",Januar_janvier!K19-Januar_janvier!J19,0)</f>
        <v>0</v>
      </c>
      <c r="H16" s="14" t="str">
        <f>IF(OR(Januar_janvier!J19=0,Januar_janvier!J19=" ",Januar_janvier!K19=0,Januar_janvier!K19=" "),"NOK","OK")</f>
        <v>NOK</v>
      </c>
      <c r="I16" s="15">
        <f t="shared" si="1"/>
        <v>0</v>
      </c>
      <c r="J16" s="15">
        <f>IF(OR(Januar_janvier!N19=6,Januar_janvier!N19=8,Januar_janvier!N19=10),0,Januar_janvier!O19)</f>
        <v>0</v>
      </c>
      <c r="K16" s="19" t="str">
        <f>VLOOKUP(Januar_janvier!N19,T_01!$GY$1:$LP$11,2,FALSE)</f>
        <v xml:space="preserve"> </v>
      </c>
      <c r="L16" s="85">
        <f t="shared" si="12"/>
        <v>42011</v>
      </c>
      <c r="M16" s="14" t="str">
        <f>IF(L16="","",VLOOKUP(WEEKDAY(L16),$A$71:$F$77,1+VLOOKUP(Bilanz_bilan!$D$42,T_01!$A$67:$B$68,2,FALSE)))</f>
        <v>Ma</v>
      </c>
      <c r="N16" s="55"/>
      <c r="O16" s="91"/>
      <c r="R16" s="514">
        <f>IF(T_01!S16="OK",Februar_février!E19-Februar_février!D19,0)</f>
        <v>0</v>
      </c>
      <c r="S16" s="509" t="str">
        <f>IF(OR(Februar_février!D19=0,Februar_février!D19=" ",Februar_février!E19=0,Februar_février!E19=" "),"NOK","OK")</f>
        <v>NOK</v>
      </c>
      <c r="T16" s="514">
        <f>IF(T_01!U16="OK",Februar_février!G19-Februar_février!F19,0)</f>
        <v>0</v>
      </c>
      <c r="U16" s="509" t="str">
        <f>IF(OR(Februar_février!F19=0,Februar_février!F19=" ",Februar_février!G19=0,Februar_février!G19=" "),"NOK","OK")</f>
        <v>NOK</v>
      </c>
      <c r="V16" s="514">
        <f>IF(T_01!W16="OK",Februar_février!I19-Februar_février!H19,0)</f>
        <v>0</v>
      </c>
      <c r="W16" s="509" t="str">
        <f>IF(OR(Februar_février!H19=0,Februar_février!H19=" ",Februar_février!I19=0,Februar_février!I19=" "),"NOK","OK")</f>
        <v>NOK</v>
      </c>
      <c r="X16" s="514">
        <f>IF(T_01!Y16="OK",Februar_février!K19-Februar_février!J19,0)</f>
        <v>0</v>
      </c>
      <c r="Y16" s="509" t="str">
        <f>IF(OR(Februar_février!J19=0,Februar_février!J19=" ",Februar_février!K19=0,Februar_février!K19=" "),"NOK","OK")</f>
        <v>NOK</v>
      </c>
      <c r="Z16" s="510">
        <f t="shared" si="2"/>
        <v>0</v>
      </c>
      <c r="AA16" s="510">
        <f>IF(OR(Februar_février!N19=6,Februar_février!N19=8,Februar_février!N19=10),0,Februar_février!O19)</f>
        <v>0</v>
      </c>
      <c r="AB16" s="515" t="str">
        <f>VLOOKUP(Februar_février!N19,$GY$1:$LP$11,2,FALSE)</f>
        <v xml:space="preserve"> </v>
      </c>
      <c r="AC16" s="513">
        <f t="shared" si="13"/>
        <v>42042</v>
      </c>
      <c r="AD16" s="509" t="str">
        <f>IF(AC16="","",VLOOKUP(WEEKDAY(AC16),$A$71:$F$77,1+VLOOKUP(Bilanz_bilan!$D$42,T_01!$A$67:$B$68,2,FALSE)))</f>
        <v>Ve</v>
      </c>
      <c r="AE16" s="55"/>
      <c r="AF16" s="91"/>
      <c r="AG16" s="20"/>
      <c r="AH16" s="20"/>
      <c r="AI16" s="18">
        <f>IF(T_01!AJ16="OK",März_mars!E19-März_mars!D19,0)</f>
        <v>0</v>
      </c>
      <c r="AJ16" s="14" t="str">
        <f>IF(OR(März_mars!D19=0,März_mars!D19=" ",März_mars!E19=0,März_mars!E19=" "),"NOK","OK")</f>
        <v>NOK</v>
      </c>
      <c r="AK16" s="18">
        <f>IF(T_01!AL16="OK",März_mars!G19-März_mars!F19,0)</f>
        <v>0</v>
      </c>
      <c r="AL16" s="14" t="str">
        <f>IF(OR(März_mars!F19=0,März_mars!F19=" ",März_mars!G19=0,März_mars!G19=" "),"NOK","OK")</f>
        <v>NOK</v>
      </c>
      <c r="AM16" s="18">
        <f>IF(T_01!AN16="OK",März_mars!I19-März_mars!H19,0)</f>
        <v>0</v>
      </c>
      <c r="AN16" s="14" t="str">
        <f>IF(OR(März_mars!H19=0,März_mars!H19=" ",März_mars!I19=0,März_mars!I19=" "),"NOK","OK")</f>
        <v>NOK</v>
      </c>
      <c r="AO16" s="18">
        <f>IF(T_01!AP16="OK",März_mars!K19-März_mars!J19,0)</f>
        <v>0</v>
      </c>
      <c r="AP16" s="14" t="str">
        <f>IF(OR(März_mars!J19=0,März_mars!J19=" ",März_mars!K19=0,März_mars!K19=" "),"NOK","OK")</f>
        <v>NOK</v>
      </c>
      <c r="AQ16" s="15">
        <f t="shared" si="3"/>
        <v>0</v>
      </c>
      <c r="AR16" s="15">
        <f>IF(OR(März_mars!N19=6,März_mars!N19=8,März_mars!N19=10),0,März_mars!O19)</f>
        <v>0</v>
      </c>
      <c r="AS16" s="19" t="str">
        <f>VLOOKUP(März_mars!N19,T_01!$GY$1:$LP$11,2,FALSE)</f>
        <v xml:space="preserve"> </v>
      </c>
      <c r="AT16" s="17">
        <f t="shared" si="14"/>
        <v>42070</v>
      </c>
      <c r="AU16" s="14" t="str">
        <f>IF(AT16="","",VLOOKUP(WEEKDAY(AT16),$A$71:$F$77,1+VLOOKUP(Bilanz_bilan!$D$42,T_01!$A$67:$B$68,2,FALSE)))</f>
        <v>Ve</v>
      </c>
      <c r="AV16" s="55"/>
      <c r="AW16" s="91"/>
      <c r="AX16" s="20"/>
      <c r="AZ16" s="514">
        <f>IF(T_01!BA16="OK",April_avril!E19-April_avril!D19,0)</f>
        <v>0</v>
      </c>
      <c r="BA16" s="509" t="str">
        <f>IF(OR(April_avril!D19=0,April_avril!D19=" ",April_avril!E19=0,April_avril!E19=" "),"NOK","OK")</f>
        <v>NOK</v>
      </c>
      <c r="BB16" s="514">
        <f>IF(T_01!BC16="OK",April_avril!G19-April_avril!F19,0)</f>
        <v>0</v>
      </c>
      <c r="BC16" s="509" t="str">
        <f>IF(OR(April_avril!F19=0,April_avril!F19=" ",April_avril!G19=0,April_avril!G19=" "),"NOK","OK")</f>
        <v>NOK</v>
      </c>
      <c r="BD16" s="514">
        <f>IF(T_01!BE16="OK",April_avril!I19-April_avril!H19,0)</f>
        <v>0</v>
      </c>
      <c r="BE16" s="509" t="str">
        <f>IF(OR(April_avril!H19=0,April_avril!H19=" ",April_avril!I19=0,April_avril!I19=" "),"NOK","OK")</f>
        <v>NOK</v>
      </c>
      <c r="BF16" s="514">
        <f>IF(T_01!BG16="OK",April_avril!K19-April_avril!J19,0)</f>
        <v>0</v>
      </c>
      <c r="BG16" s="509" t="str">
        <f>IF(OR(April_avril!J19=0,April_avril!J19=" ",April_avril!K19=0,April_avril!K19=" "),"NOK","OK")</f>
        <v>NOK</v>
      </c>
      <c r="BH16" s="510">
        <f t="shared" si="0"/>
        <v>0</v>
      </c>
      <c r="BI16" s="510">
        <f>IF(OR(April_avril!N19=6,April_avril!N19=8,April_avril!N19=10),0,April_avril!O19)</f>
        <v>0</v>
      </c>
      <c r="BJ16" s="515" t="str">
        <f>VLOOKUP(April_avril!N19,$GY$1:$LP$11,2,FALSE)</f>
        <v xml:space="preserve"> </v>
      </c>
      <c r="BK16" s="513">
        <f t="shared" si="15"/>
        <v>42101</v>
      </c>
      <c r="BL16" s="462" t="str">
        <f>IF(BK16="","",VLOOKUP(WEEKDAY(BK16),$A$71:$F$77,1+VLOOKUP(Bilanz_bilan!$D$42,T_01!$A$67:$B$68,2,FALSE)))</f>
        <v>Lu</v>
      </c>
      <c r="BM16" s="55"/>
      <c r="BN16" s="91"/>
      <c r="BQ16" s="18">
        <f>IF(T_01!BR16="OK",Mai_mai!E19-Mai_mai!D19,0)</f>
        <v>0</v>
      </c>
      <c r="BR16" s="14" t="str">
        <f>IF(OR(Mai_mai!D19=0,Mai_mai!D19=" ",Mai_mai!E19=0,Mai_mai!E19=" "),"NOK","OK")</f>
        <v>NOK</v>
      </c>
      <c r="BS16" s="18">
        <f>IF(T_01!BT16="OK",Mai_mai!G19-Mai_mai!F19,0)</f>
        <v>0</v>
      </c>
      <c r="BT16" s="14" t="str">
        <f>IF(OR(Mai_mai!F19=0,Mai_mai!F19=" ",Mai_mai!G19=0,Mai_mai!G19=" "),"NOK","OK")</f>
        <v>NOK</v>
      </c>
      <c r="BU16" s="18">
        <f>IF(T_01!BV16="OK",Mai_mai!I19-Mai_mai!H19,0)</f>
        <v>0</v>
      </c>
      <c r="BV16" s="14" t="str">
        <f>IF(OR(Mai_mai!H19=0,Mai_mai!H19=" ",Mai_mai!I19=0,Mai_mai!I19=" "),"NOK","OK")</f>
        <v>NOK</v>
      </c>
      <c r="BW16" s="18">
        <f>IF(T_01!BX16="OK",Mai_mai!K19-Mai_mai!J19,0)</f>
        <v>0</v>
      </c>
      <c r="BX16" s="14" t="str">
        <f>IF(OR(Mai_mai!J19=0,Mai_mai!J19=" ",Mai_mai!K19=0,Mai_mai!K19=" "),"NOK","OK")</f>
        <v>NOK</v>
      </c>
      <c r="BY16" s="15">
        <f t="shared" si="4"/>
        <v>0</v>
      </c>
      <c r="BZ16" s="15">
        <f>IF(OR(Mai_mai!N19=6,Mai_mai!N19=8,Mai_mai!N19=10),0,Mai_mai!O19)</f>
        <v>0</v>
      </c>
      <c r="CA16" s="19" t="str">
        <f>VLOOKUP(Mai_mai!N19,T_01!$GY$1:$LP$11,2,FALSE)</f>
        <v xml:space="preserve"> </v>
      </c>
      <c r="CB16" s="17">
        <f t="shared" si="16"/>
        <v>42131</v>
      </c>
      <c r="CC16" s="14" t="str">
        <f>IF(CB16="","",VLOOKUP(WEEKDAY(CB16),$A$71:$F$77,1+VLOOKUP(Bilanz_bilan!$D$42,T_01!$A$67:$B$68,2,FALSE)))</f>
        <v>Me</v>
      </c>
      <c r="CD16" s="55"/>
      <c r="CE16" s="91"/>
      <c r="CH16" s="514">
        <f>IF(T_01!CI16="OK",Juni_juin!E19-Juni_juin!D19,0)</f>
        <v>0</v>
      </c>
      <c r="CI16" s="509" t="str">
        <f>IF(OR(Juni_juin!D19=0,Juni_juin!D19=" ",Juni_juin!E19=0,Juni_juin!E19=" "),"NOK","OK")</f>
        <v>NOK</v>
      </c>
      <c r="CJ16" s="514">
        <f>IF(T_01!CK16="OK",Juni_juin!G19-Juni_juin!F19,0)</f>
        <v>0</v>
      </c>
      <c r="CK16" s="509" t="str">
        <f>IF(OR(Juni_juin!F19=0,Juni_juin!F19=" ",Juni_juin!G19=0,Juni_juin!G19=" "),"NOK","OK")</f>
        <v>NOK</v>
      </c>
      <c r="CL16" s="514">
        <f>IF(T_01!CM16="OK",Juni_juin!I19-Juni_juin!H19,0)</f>
        <v>0</v>
      </c>
      <c r="CM16" s="509" t="str">
        <f>IF(OR(Juni_juin!H19=0,Juni_juin!H19=" ",Juni_juin!I19=0,Juni_juin!I19=" "),"NOK","OK")</f>
        <v>NOK</v>
      </c>
      <c r="CN16" s="514">
        <f>IF(T_01!CO16="OK",Juni_juin!K19-Juni_juin!J19,0)</f>
        <v>0</v>
      </c>
      <c r="CO16" s="509" t="str">
        <f>IF(OR(Juni_juin!J19=0,Juni_juin!J19=" ",Juni_juin!K19=0,Juni_juin!K19=" "),"NOK","OK")</f>
        <v>NOK</v>
      </c>
      <c r="CP16" s="510">
        <f t="shared" si="5"/>
        <v>0</v>
      </c>
      <c r="CQ16" s="510">
        <f>IF(OR(Juni_juin!N19=6,Juni_juin!N19=8,Juni_juin!N19=10),0,Juni_juin!O19)</f>
        <v>0</v>
      </c>
      <c r="CR16" s="515" t="str">
        <f>VLOOKUP(Juni_juin!N19,$GY$1:$LP$11,2,FALSE)</f>
        <v xml:space="preserve"> </v>
      </c>
      <c r="CS16" s="513">
        <f t="shared" si="17"/>
        <v>42162</v>
      </c>
      <c r="CT16" s="509" t="str">
        <f>IF(CS16="","",VLOOKUP(WEEKDAY(CS16),$A$71:$F$77,1+VLOOKUP(Bilanz_bilan!$D$42,T_01!$A$67:$B$68,2,FALSE)))</f>
        <v>Sa</v>
      </c>
      <c r="CU16" s="55"/>
      <c r="CV16" s="91"/>
      <c r="CY16" s="18">
        <f>IF(T_01!CZ16="OK",Juli_juillet!E19-Juli_juillet!D19,0)</f>
        <v>0</v>
      </c>
      <c r="CZ16" s="14" t="str">
        <f>IF(OR(Juli_juillet!D19=0,Juli_juillet!D19=" ",Juli_juillet!E19=0,Juli_juillet!E19=" "),"NOK","OK")</f>
        <v>NOK</v>
      </c>
      <c r="DA16" s="18">
        <f>IF(T_01!DB16="OK",Juli_juillet!G19-Juli_juillet!F19,0)</f>
        <v>0</v>
      </c>
      <c r="DB16" s="14" t="str">
        <f>IF(OR(Juli_juillet!F19=0,Juli_juillet!F19=" ",Juli_juillet!G19=0,Juli_juillet!G19=" "),"NOK","OK")</f>
        <v>NOK</v>
      </c>
      <c r="DC16" s="18">
        <f>IF(T_01!DD16="OK",Juli_juillet!I19-Juli_juillet!H19,0)</f>
        <v>0</v>
      </c>
      <c r="DD16" s="14" t="str">
        <f>IF(OR(Juli_juillet!H19=0,Juli_juillet!H19=" ",Juli_juillet!I19=0,Juli_juillet!I19=" "),"NOK","OK")</f>
        <v>NOK</v>
      </c>
      <c r="DE16" s="18">
        <f>IF(T_01!DF16="OK",Juli_juillet!K19-Juli_juillet!J19,0)</f>
        <v>0</v>
      </c>
      <c r="DF16" s="14" t="str">
        <f>IF(OR(Juli_juillet!J19=0,Juli_juillet!J19=" ",Juli_juillet!K19=0,Juli_juillet!K19=" "),"NOK","OK")</f>
        <v>NOK</v>
      </c>
      <c r="DG16" s="15">
        <f t="shared" si="6"/>
        <v>0</v>
      </c>
      <c r="DH16" s="15">
        <f>IF(OR(Juli_juillet!N19=6,Juli_juillet!N19=8,Juli_juillet!N19=10),0,Juli_juillet!O19)</f>
        <v>0</v>
      </c>
      <c r="DI16" s="19" t="str">
        <f>VLOOKUP(Juli_juillet!N19,T_01!$GY$1:$LP$11,2,FALSE)</f>
        <v xml:space="preserve"> </v>
      </c>
      <c r="DJ16" s="17">
        <f t="shared" si="18"/>
        <v>42192</v>
      </c>
      <c r="DK16" s="14" t="str">
        <f>IF(DJ16="","",VLOOKUP(WEEKDAY(DJ16),$A$71:$F$77,1+VLOOKUP(Bilanz_bilan!$D$42,T_01!$A$67:$B$68,2,FALSE)))</f>
        <v>Lu</v>
      </c>
      <c r="DL16" s="55"/>
      <c r="DM16" s="91"/>
      <c r="DP16" s="514">
        <f>IF(T_01!DQ16="OK",August_août!E19-August_août!D19,0)</f>
        <v>0</v>
      </c>
      <c r="DQ16" s="509" t="str">
        <f>IF(OR(August_août!D19=0,August_août!D19=" ",August_août!E19=0,August_août!E19=" "),"NOK","OK")</f>
        <v>NOK</v>
      </c>
      <c r="DR16" s="514">
        <f>IF(T_01!DS16="OK",August_août!G19-August_août!F19,0)</f>
        <v>0</v>
      </c>
      <c r="DS16" s="509" t="str">
        <f>IF(OR(August_août!F19=0,August_août!F19=" ",August_août!G19=0,August_août!G19=" "),"NOK","OK")</f>
        <v>NOK</v>
      </c>
      <c r="DT16" s="514">
        <f>IF(T_01!DU16="OK",August_août!I19-August_août!H19,0)</f>
        <v>0</v>
      </c>
      <c r="DU16" s="509" t="str">
        <f>IF(OR(August_août!H19=0,August_août!H19=" ",August_août!I19=0,August_août!I19=" "),"NOK","OK")</f>
        <v>NOK</v>
      </c>
      <c r="DV16" s="514">
        <f>IF(T_01!DW16="OK",August_août!K19-August_août!J19,0)</f>
        <v>0</v>
      </c>
      <c r="DW16" s="509" t="str">
        <f>IF(OR(August_août!J19=0,August_août!J19=" ",August_août!K19=0,August_août!K19=" "),"NOK","OK")</f>
        <v>NOK</v>
      </c>
      <c r="DX16" s="510">
        <f t="shared" si="7"/>
        <v>0</v>
      </c>
      <c r="DY16" s="510">
        <f>IF(OR(August_août!N19=6,August_août!N19=8,August_août!N19=10),0,August_août!O19)</f>
        <v>0</v>
      </c>
      <c r="DZ16" s="515" t="str">
        <f>VLOOKUP(August_août!N19,T_01!$GY$1:$LP$11,2,FALSE)</f>
        <v xml:space="preserve"> </v>
      </c>
      <c r="EA16" s="513">
        <f t="shared" si="19"/>
        <v>42223</v>
      </c>
      <c r="EB16" s="509" t="str">
        <f>IF(EA16="","",VLOOKUP(WEEKDAY(EA16),$A$71:$F$77,1+VLOOKUP(Bilanz_bilan!$D$42,T_01!$A$67:$B$68,2,FALSE)))</f>
        <v>Je</v>
      </c>
      <c r="EC16" s="55"/>
      <c r="ED16" s="91"/>
      <c r="EG16" s="18">
        <f>IF(T_01!EH16="OK",September_septembre!E19-September_septembre!D19,0)</f>
        <v>0</v>
      </c>
      <c r="EH16" s="14" t="str">
        <f>IF(OR(September_septembre!D19=0,September_septembre!D19=" ",September_septembre!E19=0,September_septembre!E19=" "),"NOK","OK")</f>
        <v>NOK</v>
      </c>
      <c r="EI16" s="18">
        <f>IF(T_01!EJ16="OK",September_septembre!G19-September_septembre!F19,0)</f>
        <v>0</v>
      </c>
      <c r="EJ16" s="14" t="str">
        <f>IF(OR(September_septembre!F19=0,September_septembre!F19=" ",September_septembre!G19=0,September_septembre!G19=" "),"NOK","OK")</f>
        <v>NOK</v>
      </c>
      <c r="EK16" s="18">
        <f>IF(T_01!EL16="OK",September_septembre!I19-September_septembre!H19,0)</f>
        <v>0</v>
      </c>
      <c r="EL16" s="14" t="str">
        <f>IF(OR(September_septembre!H19=0,September_septembre!H19=" ",September_septembre!I19=0,September_septembre!I19=" "),"NOK","OK")</f>
        <v>NOK</v>
      </c>
      <c r="EM16" s="18">
        <f>IF(T_01!EN16="OK",September_septembre!K19-September_septembre!J19,0)</f>
        <v>0</v>
      </c>
      <c r="EN16" s="14" t="str">
        <f>IF(OR(September_septembre!J19=0,September_septembre!J19=" ",September_septembre!K19=0,September_septembre!K19=" "),"NOK","OK")</f>
        <v>NOK</v>
      </c>
      <c r="EO16" s="15">
        <f t="shared" si="8"/>
        <v>0</v>
      </c>
      <c r="EP16" s="15">
        <f>IF(OR(September_septembre!N19=6,September_septembre!N19=8,September_septembre!N19=10),0,September_septembre!O19)</f>
        <v>0</v>
      </c>
      <c r="EQ16" s="19" t="str">
        <f>VLOOKUP(September_septembre!N19,T_01!$GY$1:$LP$11,2,FALSE)</f>
        <v xml:space="preserve"> </v>
      </c>
      <c r="ER16" s="17">
        <f t="shared" si="20"/>
        <v>42254</v>
      </c>
      <c r="ES16" s="14" t="str">
        <f>IF(ER16="","",VLOOKUP(WEEKDAY(ER16),$A$71:$F$77,1+VLOOKUP(Bilanz_bilan!$D$42,T_01!$A$67:$B$68,2,FALSE)))</f>
        <v>Di</v>
      </c>
      <c r="ET16" s="55"/>
      <c r="EU16" s="91"/>
      <c r="EV16" s="20"/>
      <c r="EX16" s="514">
        <f>IF(T_01!EY16="OK",Oktober_octobre!E19-Oktober_octobre!D19,0)</f>
        <v>0</v>
      </c>
      <c r="EY16" s="509" t="str">
        <f>IF(OR(Oktober_octobre!D19=0,Oktober_octobre!D19=" ",Oktober_octobre!E19=0,Oktober_octobre!E19=" "),"NOK","OK")</f>
        <v>NOK</v>
      </c>
      <c r="EZ16" s="514">
        <f>IF(T_01!FA16="OK",Oktober_octobre!G19-Oktober_octobre!F19,0)</f>
        <v>0</v>
      </c>
      <c r="FA16" s="509" t="str">
        <f>IF(OR(Oktober_octobre!F19=0,Oktober_octobre!F19=" ",Oktober_octobre!G19=0,Oktober_octobre!G19=" "),"NOK","OK")</f>
        <v>NOK</v>
      </c>
      <c r="FB16" s="514">
        <f>IF(T_01!FC16="OK",Oktober_octobre!I19-Oktober_octobre!H19,0)</f>
        <v>0</v>
      </c>
      <c r="FC16" s="509" t="str">
        <f>IF(OR(Oktober_octobre!H19=0,Oktober_octobre!H19=" ",Oktober_octobre!I19=0,Oktober_octobre!I19=" "),"NOK","OK")</f>
        <v>NOK</v>
      </c>
      <c r="FD16" s="514">
        <f>IF(T_01!FE16="OK",Oktober_octobre!K19-Oktober_octobre!J19,0)</f>
        <v>0</v>
      </c>
      <c r="FE16" s="509" t="str">
        <f>IF(OR(Oktober_octobre!J19=0,Oktober_octobre!J19=" ",Oktober_octobre!K19=0,Oktober_octobre!K19=" "),"NOK","OK")</f>
        <v>NOK</v>
      </c>
      <c r="FF16" s="510">
        <f t="shared" si="9"/>
        <v>0</v>
      </c>
      <c r="FG16" s="510">
        <f>IF(OR(Oktober_octobre!N19=6,Oktober_octobre!N19=8,Oktober_octobre!N19=10),0,Oktober_octobre!O19)</f>
        <v>0</v>
      </c>
      <c r="FH16" s="515" t="str">
        <f>VLOOKUP(Oktober_octobre!N19,T_01!$GY$1:$LP$11,2,FALSE)</f>
        <v xml:space="preserve"> </v>
      </c>
      <c r="FI16" s="516">
        <f t="shared" si="21"/>
        <v>42284</v>
      </c>
      <c r="FJ16" s="509" t="str">
        <f>IF(FI16="","",VLOOKUP(WEEKDAY(FI16),$A$71:$F$77,1+VLOOKUP(Bilanz_bilan!$D$42,T_01!$A$67:$B$68,2,FALSE)))</f>
        <v>Ma</v>
      </c>
      <c r="FK16" s="55"/>
      <c r="FL16" s="91"/>
      <c r="FO16" s="18">
        <f>IF(T_01!FP16="OK",November_novembre!E19-November_novembre!D19,0)</f>
        <v>0</v>
      </c>
      <c r="FP16" s="14" t="str">
        <f>IF(OR(November_novembre!D19=0,November_novembre!D19=" ",November_novembre!E19=0,November_novembre!E19=" "),"NOK","OK")</f>
        <v>NOK</v>
      </c>
      <c r="FQ16" s="18">
        <f>IF(T_01!FR16="OK",November_novembre!G19-November_novembre!F19,0)</f>
        <v>0</v>
      </c>
      <c r="FR16" s="14" t="str">
        <f>IF(OR(November_novembre!F19=0,November_novembre!F19=" ",November_novembre!G19=0,November_novembre!G19=" "),"NOK","OK")</f>
        <v>NOK</v>
      </c>
      <c r="FS16" s="18">
        <f>IF(T_01!FT16="OK",November_novembre!I19-November_novembre!H19,0)</f>
        <v>0</v>
      </c>
      <c r="FT16" s="14" t="str">
        <f>IF(OR(November_novembre!H19=0,November_novembre!H19=" ",November_novembre!I19=0,November_novembre!I19=" "),"NOK","OK")</f>
        <v>NOK</v>
      </c>
      <c r="FU16" s="18">
        <f>IF(T_01!FV16="OK",November_novembre!K19-November_novembre!J19,0)</f>
        <v>0</v>
      </c>
      <c r="FV16" s="14" t="str">
        <f>IF(OR(November_novembre!J19=0,November_novembre!J19=" ",November_novembre!K19=0,November_novembre!K19=" "),"NOK","OK")</f>
        <v>NOK</v>
      </c>
      <c r="FW16" s="15">
        <f t="shared" si="10"/>
        <v>0</v>
      </c>
      <c r="FX16" s="15">
        <f>IF(OR(November_novembre!N19=6,November_novembre!N19=8,November_novembre!N19=10),0,November_novembre!O19)</f>
        <v>0</v>
      </c>
      <c r="FY16" s="19" t="str">
        <f>VLOOKUP(November_novembre!N19,T_01!$GY$1:$LP$11,2,FALSE)</f>
        <v xml:space="preserve"> </v>
      </c>
      <c r="FZ16" s="17">
        <f t="shared" si="22"/>
        <v>42315</v>
      </c>
      <c r="GA16" s="14" t="str">
        <f>IF(FZ16="","",VLOOKUP(WEEKDAY(FZ16),$A$71:$F$77,1+VLOOKUP(Bilanz_bilan!$D$42,T_01!$A$67:$B$68,2,FALSE)))</f>
        <v>Ve</v>
      </c>
      <c r="GB16" s="55"/>
      <c r="GC16" s="91"/>
      <c r="GF16" s="514">
        <f>IF(T_01!GG16="OK",Dezember_décembre!E19-Dezember_décembre!D19,0)</f>
        <v>0</v>
      </c>
      <c r="GG16" s="509" t="str">
        <f>IF(OR(Dezember_décembre!D19=0,Dezember_décembre!D19=" ",Dezember_décembre!E19=0,Dezember_décembre!E19=" "),"NOK","OK")</f>
        <v>NOK</v>
      </c>
      <c r="GH16" s="514">
        <f>IF(T_01!GI16="OK",Dezember_décembre!G19-Dezember_décembre!F19,0)</f>
        <v>0</v>
      </c>
      <c r="GI16" s="509" t="str">
        <f>IF(OR(Dezember_décembre!F19=0,Dezember_décembre!F19=" ",Dezember_décembre!G19=0,Dezember_décembre!G19=" "),"NOK","OK")</f>
        <v>NOK</v>
      </c>
      <c r="GJ16" s="514">
        <f>IF(T_01!GK16="OK",Dezember_décembre!I19-Dezember_décembre!H19,0)</f>
        <v>0</v>
      </c>
      <c r="GK16" s="509" t="str">
        <f>IF(OR(Dezember_décembre!H19=0,Dezember_décembre!H19=" ",Dezember_décembre!I19=0,Dezember_décembre!I19=" "),"NOK","OK")</f>
        <v>NOK</v>
      </c>
      <c r="GL16" s="514">
        <f>IF(T_01!GM16="OK",Dezember_décembre!K19-Dezember_décembre!J19,0)</f>
        <v>0</v>
      </c>
      <c r="GM16" s="509" t="str">
        <f>IF(OR(Dezember_décembre!J19=0,Dezember_décembre!J19=" ",Dezember_décembre!K19=0,Dezember_décembre!K19=" "),"NOK","OK")</f>
        <v>NOK</v>
      </c>
      <c r="GN16" s="510">
        <f t="shared" si="11"/>
        <v>0</v>
      </c>
      <c r="GO16" s="510">
        <f>IF(OR(Dezember_décembre!N19=6,Dezember_décembre!N19=8,Dezember_décembre!N19=10),0,Dezember_décembre!O19)</f>
        <v>0</v>
      </c>
      <c r="GP16" s="515" t="str">
        <f>VLOOKUP(Dezember_décembre!N19,T_01!$GY$1:$LP$11,2,FALSE)</f>
        <v xml:space="preserve"> </v>
      </c>
      <c r="GQ16" s="513">
        <f t="shared" si="23"/>
        <v>42345</v>
      </c>
      <c r="GR16" s="509" t="str">
        <f>IF(GQ16="","",VLOOKUP(WEEKDAY(GQ16),$A$71:$F$77,1+VLOOKUP(Bilanz_bilan!$D$42,T_01!$A$67:$B$68,2,FALSE)))</f>
        <v>Di</v>
      </c>
      <c r="GS16" s="55"/>
      <c r="GT16" s="91"/>
      <c r="GU16" s="379" t="s">
        <v>231</v>
      </c>
    </row>
    <row r="17" spans="1:202" ht="14.25">
      <c r="A17" s="18">
        <f>IF(T_01!B17="OK",Januar_janvier!E20-Januar_janvier!D20,0)</f>
        <v>0</v>
      </c>
      <c r="B17" s="14" t="str">
        <f>IF(OR(Januar_janvier!D20=0,Januar_janvier!D20=" ",Januar_janvier!E20=0,Januar_janvier!E20=" "),"NOK","OK")</f>
        <v>NOK</v>
      </c>
      <c r="C17" s="18">
        <f>IF(T_01!D17="OK",Januar_janvier!G20-Januar_janvier!F20,0)</f>
        <v>0</v>
      </c>
      <c r="D17" s="14" t="str">
        <f>IF(OR(Januar_janvier!F20=0,Januar_janvier!F20=" ",Januar_janvier!G20=0,Januar_janvier!G20=" "),"NOK","OK")</f>
        <v>NOK</v>
      </c>
      <c r="E17" s="18">
        <f>IF(T_01!F17="OK",Januar_janvier!I20-Januar_janvier!H20,0)</f>
        <v>0</v>
      </c>
      <c r="F17" s="14" t="str">
        <f>IF(OR(Januar_janvier!H20=0,Januar_janvier!H20=" ",Januar_janvier!I20=0,Januar_janvier!I20=" "),"NOK","OK")</f>
        <v>NOK</v>
      </c>
      <c r="G17" s="18">
        <f>IF(T_01!H17="OK",Januar_janvier!K20-Januar_janvier!J20,0)</f>
        <v>0</v>
      </c>
      <c r="H17" s="14" t="str">
        <f>IF(OR(Januar_janvier!J20=0,Januar_janvier!J20=" ",Januar_janvier!K20=0,Januar_janvier!K20=" "),"NOK","OK")</f>
        <v>NOK</v>
      </c>
      <c r="I17" s="15">
        <f t="shared" si="1"/>
        <v>0</v>
      </c>
      <c r="J17" s="15">
        <f>IF(OR(Januar_janvier!N20=6,Januar_janvier!N20=8,Januar_janvier!N20=10),0,Januar_janvier!O20)</f>
        <v>0</v>
      </c>
      <c r="K17" s="19" t="str">
        <f>VLOOKUP(Januar_janvier!N20,T_01!$GY$1:$LP$11,2,FALSE)</f>
        <v xml:space="preserve"> </v>
      </c>
      <c r="L17" s="85">
        <f t="shared" si="12"/>
        <v>42012</v>
      </c>
      <c r="M17" s="14" t="str">
        <f>IF(L17="","",VLOOKUP(WEEKDAY(L17),$A$71:$F$77,1+VLOOKUP(Bilanz_bilan!$D$42,T_01!$A$67:$B$68,2,FALSE)))</f>
        <v>Me</v>
      </c>
      <c r="N17" s="55"/>
      <c r="O17" s="91"/>
      <c r="R17" s="514">
        <f>IF(T_01!S17="OK",Februar_février!E20-Februar_février!D20,0)</f>
        <v>0</v>
      </c>
      <c r="S17" s="509" t="str">
        <f>IF(OR(Februar_février!D20=0,Februar_février!D20=" ",Februar_février!E20=0,Februar_février!E20=" "),"NOK","OK")</f>
        <v>NOK</v>
      </c>
      <c r="T17" s="514">
        <f>IF(T_01!U17="OK",Februar_février!G20-Februar_février!F20,0)</f>
        <v>0</v>
      </c>
      <c r="U17" s="509" t="str">
        <f>IF(OR(Februar_février!F20=0,Februar_février!F20=" ",Februar_février!G20=0,Februar_février!G20=" "),"NOK","OK")</f>
        <v>NOK</v>
      </c>
      <c r="V17" s="514">
        <f>IF(T_01!W17="OK",Februar_février!I20-Februar_février!H20,0)</f>
        <v>0</v>
      </c>
      <c r="W17" s="509" t="str">
        <f>IF(OR(Februar_février!H20=0,Februar_février!H20=" ",Februar_février!I20=0,Februar_février!I20=" "),"NOK","OK")</f>
        <v>NOK</v>
      </c>
      <c r="X17" s="514">
        <f>IF(T_01!Y17="OK",Februar_février!K20-Februar_février!J20,0)</f>
        <v>0</v>
      </c>
      <c r="Y17" s="509" t="str">
        <f>IF(OR(Februar_février!J20=0,Februar_février!J20=" ",Februar_février!K20=0,Februar_février!K20=" "),"NOK","OK")</f>
        <v>NOK</v>
      </c>
      <c r="Z17" s="510">
        <f t="shared" si="2"/>
        <v>0</v>
      </c>
      <c r="AA17" s="510">
        <f>IF(OR(Februar_février!N20=6,Februar_février!N20=8,Februar_février!N20=10),0,Februar_février!O20)</f>
        <v>0</v>
      </c>
      <c r="AB17" s="515" t="str">
        <f>VLOOKUP(Februar_février!N20,$GY$1:$LP$11,2,FALSE)</f>
        <v xml:space="preserve"> </v>
      </c>
      <c r="AC17" s="513">
        <f t="shared" si="13"/>
        <v>42043</v>
      </c>
      <c r="AD17" s="509" t="str">
        <f>IF(AC17="","",VLOOKUP(WEEKDAY(AC17),$A$71:$F$77,1+VLOOKUP(Bilanz_bilan!$D$42,T_01!$A$67:$B$68,2,FALSE)))</f>
        <v>Sa</v>
      </c>
      <c r="AE17" s="55"/>
      <c r="AF17" s="91"/>
      <c r="AG17" s="20"/>
      <c r="AH17" s="20"/>
      <c r="AI17" s="18">
        <f>IF(T_01!AJ17="OK",März_mars!E20-März_mars!D20,0)</f>
        <v>0</v>
      </c>
      <c r="AJ17" s="14" t="str">
        <f>IF(OR(März_mars!D20=0,März_mars!D20=" ",März_mars!E20=0,März_mars!E20=" "),"NOK","OK")</f>
        <v>NOK</v>
      </c>
      <c r="AK17" s="18">
        <f>IF(T_01!AL17="OK",März_mars!G20-März_mars!F20,0)</f>
        <v>0</v>
      </c>
      <c r="AL17" s="14" t="str">
        <f>IF(OR(März_mars!F20=0,März_mars!F20=" ",März_mars!G20=0,März_mars!G20=" "),"NOK","OK")</f>
        <v>NOK</v>
      </c>
      <c r="AM17" s="18">
        <f>IF(T_01!AN17="OK",März_mars!I20-März_mars!H20,0)</f>
        <v>0</v>
      </c>
      <c r="AN17" s="14" t="str">
        <f>IF(OR(März_mars!H20=0,März_mars!H20=" ",März_mars!I20=0,März_mars!I20=" "),"NOK","OK")</f>
        <v>NOK</v>
      </c>
      <c r="AO17" s="18">
        <f>IF(T_01!AP17="OK",März_mars!K20-März_mars!J20,0)</f>
        <v>0</v>
      </c>
      <c r="AP17" s="14" t="str">
        <f>IF(OR(März_mars!J20=0,März_mars!J20=" ",März_mars!K20=0,März_mars!K20=" "),"NOK","OK")</f>
        <v>NOK</v>
      </c>
      <c r="AQ17" s="15">
        <f t="shared" si="3"/>
        <v>0</v>
      </c>
      <c r="AR17" s="15">
        <f>IF(OR(März_mars!N20=6,März_mars!N20=8,März_mars!N20=10),0,März_mars!O20)</f>
        <v>0</v>
      </c>
      <c r="AS17" s="19" t="str">
        <f>VLOOKUP(März_mars!N20,T_01!$GY$1:$LP$11,2,FALSE)</f>
        <v xml:space="preserve"> </v>
      </c>
      <c r="AT17" s="17">
        <f t="shared" si="14"/>
        <v>42071</v>
      </c>
      <c r="AU17" s="14" t="str">
        <f>IF(AT17="","",VLOOKUP(WEEKDAY(AT17),$A$71:$F$77,1+VLOOKUP(Bilanz_bilan!$D$42,T_01!$A$67:$B$68,2,FALSE)))</f>
        <v>Sa</v>
      </c>
      <c r="AV17" s="55"/>
      <c r="AW17" s="91"/>
      <c r="AX17" s="20"/>
      <c r="AZ17" s="514">
        <f>IF(T_01!BA17="OK",April_avril!E20-April_avril!D20,0)</f>
        <v>0</v>
      </c>
      <c r="BA17" s="509" t="str">
        <f>IF(OR(April_avril!D20=0,April_avril!D20=" ",April_avril!E20=0,April_avril!E20=" "),"NOK","OK")</f>
        <v>NOK</v>
      </c>
      <c r="BB17" s="514">
        <f>IF(T_01!BC17="OK",April_avril!G20-April_avril!F20,0)</f>
        <v>0</v>
      </c>
      <c r="BC17" s="509" t="str">
        <f>IF(OR(April_avril!F20=0,April_avril!F20=" ",April_avril!G20=0,April_avril!G20=" "),"NOK","OK")</f>
        <v>NOK</v>
      </c>
      <c r="BD17" s="514">
        <f>IF(T_01!BE17="OK",April_avril!I20-April_avril!H20,0)</f>
        <v>0</v>
      </c>
      <c r="BE17" s="509" t="str">
        <f>IF(OR(April_avril!H20=0,April_avril!H20=" ",April_avril!I20=0,April_avril!I20=" "),"NOK","OK")</f>
        <v>NOK</v>
      </c>
      <c r="BF17" s="514">
        <f>IF(T_01!BG17="OK",April_avril!K20-April_avril!J20,0)</f>
        <v>0</v>
      </c>
      <c r="BG17" s="509" t="str">
        <f>IF(OR(April_avril!J20=0,April_avril!J20=" ",April_avril!K20=0,April_avril!K20=" "),"NOK","OK")</f>
        <v>NOK</v>
      </c>
      <c r="BH17" s="510">
        <f t="shared" si="0"/>
        <v>0</v>
      </c>
      <c r="BI17" s="510">
        <f>IF(OR(April_avril!N20=6,April_avril!N20=8,April_avril!N20=10),0,April_avril!O20)</f>
        <v>0</v>
      </c>
      <c r="BJ17" s="515" t="str">
        <f>VLOOKUP(April_avril!N20,$GY$1:$LP$11,2,FALSE)</f>
        <v xml:space="preserve"> </v>
      </c>
      <c r="BK17" s="513">
        <f t="shared" si="15"/>
        <v>42102</v>
      </c>
      <c r="BL17" s="462" t="str">
        <f>IF(BK17="","",VLOOKUP(WEEKDAY(BK17),$A$71:$F$77,1+VLOOKUP(Bilanz_bilan!$D$42,T_01!$A$67:$B$68,2,FALSE)))</f>
        <v>Ma</v>
      </c>
      <c r="BM17" s="55"/>
      <c r="BN17" s="91"/>
      <c r="BQ17" s="18">
        <f>IF(T_01!BR17="OK",Mai_mai!E20-Mai_mai!D20,0)</f>
        <v>0</v>
      </c>
      <c r="BR17" s="14" t="str">
        <f>IF(OR(Mai_mai!D20=0,Mai_mai!D20=" ",Mai_mai!E20=0,Mai_mai!E20=" "),"NOK","OK")</f>
        <v>NOK</v>
      </c>
      <c r="BS17" s="18">
        <f>IF(T_01!BT17="OK",Mai_mai!G20-Mai_mai!F20,0)</f>
        <v>0</v>
      </c>
      <c r="BT17" s="14" t="str">
        <f>IF(OR(Mai_mai!F20=0,Mai_mai!F20=" ",Mai_mai!G20=0,Mai_mai!G20=" "),"NOK","OK")</f>
        <v>NOK</v>
      </c>
      <c r="BU17" s="18">
        <f>IF(T_01!BV17="OK",Mai_mai!I20-Mai_mai!H20,0)</f>
        <v>0</v>
      </c>
      <c r="BV17" s="14" t="str">
        <f>IF(OR(Mai_mai!H20=0,Mai_mai!H20=" ",Mai_mai!I20=0,Mai_mai!I20=" "),"NOK","OK")</f>
        <v>NOK</v>
      </c>
      <c r="BW17" s="18">
        <f>IF(T_01!BX17="OK",Mai_mai!K20-Mai_mai!J20,0)</f>
        <v>0</v>
      </c>
      <c r="BX17" s="14" t="str">
        <f>IF(OR(Mai_mai!J20=0,Mai_mai!J20=" ",Mai_mai!K20=0,Mai_mai!K20=" "),"NOK","OK")</f>
        <v>NOK</v>
      </c>
      <c r="BY17" s="15">
        <f t="shared" si="4"/>
        <v>0</v>
      </c>
      <c r="BZ17" s="15">
        <f>IF(OR(Mai_mai!N20=6,Mai_mai!N20=8,Mai_mai!N20=10),0,Mai_mai!O20)</f>
        <v>0</v>
      </c>
      <c r="CA17" s="19" t="str">
        <f>VLOOKUP(Mai_mai!N20,T_01!$GY$1:$LP$11,2,FALSE)</f>
        <v xml:space="preserve"> </v>
      </c>
      <c r="CB17" s="17">
        <f t="shared" si="16"/>
        <v>42132</v>
      </c>
      <c r="CC17" s="14" t="str">
        <f>IF(CB17="","",VLOOKUP(WEEKDAY(CB17),$A$71:$F$77,1+VLOOKUP(Bilanz_bilan!$D$42,T_01!$A$67:$B$68,2,FALSE)))</f>
        <v>Je</v>
      </c>
      <c r="CD17" s="55"/>
      <c r="CE17" s="91"/>
      <c r="CH17" s="514">
        <f>IF(T_01!CI17="OK",Juni_juin!E20-Juni_juin!D20,0)</f>
        <v>0</v>
      </c>
      <c r="CI17" s="509" t="str">
        <f>IF(OR(Juni_juin!D20=0,Juni_juin!D20=" ",Juni_juin!E20=0,Juni_juin!E20=" "),"NOK","OK")</f>
        <v>NOK</v>
      </c>
      <c r="CJ17" s="514">
        <f>IF(T_01!CK17="OK",Juni_juin!G20-Juni_juin!F20,0)</f>
        <v>0</v>
      </c>
      <c r="CK17" s="509" t="str">
        <f>IF(OR(Juni_juin!F20=0,Juni_juin!F20=" ",Juni_juin!G20=0,Juni_juin!G20=" "),"NOK","OK")</f>
        <v>NOK</v>
      </c>
      <c r="CL17" s="514">
        <f>IF(T_01!CM17="OK",Juni_juin!I20-Juni_juin!H20,0)</f>
        <v>0</v>
      </c>
      <c r="CM17" s="509" t="str">
        <f>IF(OR(Juni_juin!H20=0,Juni_juin!H20=" ",Juni_juin!I20=0,Juni_juin!I20=" "),"NOK","OK")</f>
        <v>NOK</v>
      </c>
      <c r="CN17" s="514">
        <f>IF(T_01!CO17="OK",Juni_juin!K20-Juni_juin!J20,0)</f>
        <v>0</v>
      </c>
      <c r="CO17" s="509" t="str">
        <f>IF(OR(Juni_juin!J20=0,Juni_juin!J20=" ",Juni_juin!K20=0,Juni_juin!K20=" "),"NOK","OK")</f>
        <v>NOK</v>
      </c>
      <c r="CP17" s="510">
        <f t="shared" si="5"/>
        <v>0</v>
      </c>
      <c r="CQ17" s="510">
        <f>IF(OR(Juni_juin!N20=6,Juni_juin!N20=8,Juni_juin!N20=10),0,Juni_juin!O20)</f>
        <v>0</v>
      </c>
      <c r="CR17" s="515" t="str">
        <f>VLOOKUP(Juni_juin!N20,$GY$1:$LP$11,2,FALSE)</f>
        <v xml:space="preserve"> </v>
      </c>
      <c r="CS17" s="513">
        <f t="shared" si="17"/>
        <v>42163</v>
      </c>
      <c r="CT17" s="509" t="str">
        <f>IF(CS17="","",VLOOKUP(WEEKDAY(CS17),$A$71:$F$77,1+VLOOKUP(Bilanz_bilan!$D$42,T_01!$A$67:$B$68,2,FALSE)))</f>
        <v>Di</v>
      </c>
      <c r="CU17" s="560">
        <v>1</v>
      </c>
      <c r="CV17" s="557" t="s">
        <v>171</v>
      </c>
      <c r="CY17" s="18">
        <f>IF(T_01!CZ17="OK",Juli_juillet!E20-Juli_juillet!D20,0)</f>
        <v>0</v>
      </c>
      <c r="CZ17" s="14" t="str">
        <f>IF(OR(Juli_juillet!D20=0,Juli_juillet!D20=" ",Juli_juillet!E20=0,Juli_juillet!E20=" "),"NOK","OK")</f>
        <v>NOK</v>
      </c>
      <c r="DA17" s="18">
        <f>IF(T_01!DB17="OK",Juli_juillet!G20-Juli_juillet!F20,0)</f>
        <v>0</v>
      </c>
      <c r="DB17" s="14" t="str">
        <f>IF(OR(Juli_juillet!F20=0,Juli_juillet!F20=" ",Juli_juillet!G20=0,Juli_juillet!G20=" "),"NOK","OK")</f>
        <v>NOK</v>
      </c>
      <c r="DC17" s="18">
        <f>IF(T_01!DD17="OK",Juli_juillet!I20-Juli_juillet!H20,0)</f>
        <v>0</v>
      </c>
      <c r="DD17" s="14" t="str">
        <f>IF(OR(Juli_juillet!H20=0,Juli_juillet!H20=" ",Juli_juillet!I20=0,Juli_juillet!I20=" "),"NOK","OK")</f>
        <v>NOK</v>
      </c>
      <c r="DE17" s="18">
        <f>IF(T_01!DF17="OK",Juli_juillet!K20-Juli_juillet!J20,0)</f>
        <v>0</v>
      </c>
      <c r="DF17" s="14" t="str">
        <f>IF(OR(Juli_juillet!J20=0,Juli_juillet!J20=" ",Juli_juillet!K20=0,Juli_juillet!K20=" "),"NOK","OK")</f>
        <v>NOK</v>
      </c>
      <c r="DG17" s="15">
        <f t="shared" si="6"/>
        <v>0</v>
      </c>
      <c r="DH17" s="15">
        <f>IF(OR(Juli_juillet!N20=6,Juli_juillet!N20=8,Juli_juillet!N20=10),0,Juli_juillet!O20)</f>
        <v>0</v>
      </c>
      <c r="DI17" s="19" t="str">
        <f>VLOOKUP(Juli_juillet!N20,T_01!$GY$1:$LP$11,2,FALSE)</f>
        <v xml:space="preserve"> </v>
      </c>
      <c r="DJ17" s="17">
        <f t="shared" si="18"/>
        <v>42193</v>
      </c>
      <c r="DK17" s="14" t="str">
        <f>IF(DJ17="","",VLOOKUP(WEEKDAY(DJ17),$A$71:$F$77,1+VLOOKUP(Bilanz_bilan!$D$42,T_01!$A$67:$B$68,2,FALSE)))</f>
        <v>Ma</v>
      </c>
      <c r="DL17" s="55"/>
      <c r="DM17" s="91"/>
      <c r="DP17" s="514">
        <f>IF(T_01!DQ17="OK",August_août!E20-August_août!D20,0)</f>
        <v>0</v>
      </c>
      <c r="DQ17" s="509" t="str">
        <f>IF(OR(August_août!D20=0,August_août!D20=" ",August_août!E20=0,August_août!E20=" "),"NOK","OK")</f>
        <v>NOK</v>
      </c>
      <c r="DR17" s="514">
        <f>IF(T_01!DS17="OK",August_août!G20-August_août!F20,0)</f>
        <v>0</v>
      </c>
      <c r="DS17" s="509" t="str">
        <f>IF(OR(August_août!F20=0,August_août!F20=" ",August_août!G20=0,August_août!G20=" "),"NOK","OK")</f>
        <v>NOK</v>
      </c>
      <c r="DT17" s="514">
        <f>IF(T_01!DU17="OK",August_août!I20-August_août!H20,0)</f>
        <v>0</v>
      </c>
      <c r="DU17" s="509" t="str">
        <f>IF(OR(August_août!H20=0,August_août!H20=" ",August_août!I20=0,August_août!I20=" "),"NOK","OK")</f>
        <v>NOK</v>
      </c>
      <c r="DV17" s="514">
        <f>IF(T_01!DW17="OK",August_août!K20-August_août!J20,0)</f>
        <v>0</v>
      </c>
      <c r="DW17" s="509" t="str">
        <f>IF(OR(August_août!J20=0,August_août!J20=" ",August_août!K20=0,August_août!K20=" "),"NOK","OK")</f>
        <v>NOK</v>
      </c>
      <c r="DX17" s="510">
        <f t="shared" si="7"/>
        <v>0</v>
      </c>
      <c r="DY17" s="510">
        <f>IF(OR(August_août!N20=6,August_août!N20=8,August_août!N20=10),0,August_août!O20)</f>
        <v>0</v>
      </c>
      <c r="DZ17" s="515" t="str">
        <f>VLOOKUP(August_août!N20,T_01!$GY$1:$LP$11,2,FALSE)</f>
        <v xml:space="preserve"> </v>
      </c>
      <c r="EA17" s="513">
        <f t="shared" si="19"/>
        <v>42224</v>
      </c>
      <c r="EB17" s="509" t="str">
        <f>IF(EA17="","",VLOOKUP(WEEKDAY(EA17),$A$71:$F$77,1+VLOOKUP(Bilanz_bilan!$D$42,T_01!$A$67:$B$68,2,FALSE)))</f>
        <v>Ve</v>
      </c>
      <c r="EC17" s="55"/>
      <c r="ED17" s="91"/>
      <c r="EG17" s="18">
        <f>IF(T_01!EH17="OK",September_septembre!E20-September_septembre!D20,0)</f>
        <v>0</v>
      </c>
      <c r="EH17" s="14" t="str">
        <f>IF(OR(September_septembre!D20=0,September_septembre!D20=" ",September_septembre!E20=0,September_septembre!E20=" "),"NOK","OK")</f>
        <v>NOK</v>
      </c>
      <c r="EI17" s="18">
        <f>IF(T_01!EJ17="OK",September_septembre!G20-September_septembre!F20,0)</f>
        <v>0</v>
      </c>
      <c r="EJ17" s="14" t="str">
        <f>IF(OR(September_septembre!F20=0,September_septembre!F20=" ",September_septembre!G20=0,September_septembre!G20=" "),"NOK","OK")</f>
        <v>NOK</v>
      </c>
      <c r="EK17" s="18">
        <f>IF(T_01!EL17="OK",September_septembre!I20-September_septembre!H20,0)</f>
        <v>0</v>
      </c>
      <c r="EL17" s="14" t="str">
        <f>IF(OR(September_septembre!H20=0,September_septembre!H20=" ",September_septembre!I20=0,September_septembre!I20=" "),"NOK","OK")</f>
        <v>NOK</v>
      </c>
      <c r="EM17" s="18">
        <f>IF(T_01!EN17="OK",September_septembre!K20-September_septembre!J20,0)</f>
        <v>0</v>
      </c>
      <c r="EN17" s="14" t="str">
        <f>IF(OR(September_septembre!J20=0,September_septembre!J20=" ",September_septembre!K20=0,September_septembre!K20=" "),"NOK","OK")</f>
        <v>NOK</v>
      </c>
      <c r="EO17" s="15">
        <f t="shared" si="8"/>
        <v>0</v>
      </c>
      <c r="EP17" s="15">
        <f>IF(OR(September_septembre!N20=6,September_septembre!N20=8,September_septembre!N20=10),0,September_septembre!O20)</f>
        <v>0</v>
      </c>
      <c r="EQ17" s="19" t="str">
        <f>VLOOKUP(September_septembre!N20,T_01!$GY$1:$LP$11,2,FALSE)</f>
        <v xml:space="preserve"> </v>
      </c>
      <c r="ER17" s="17">
        <f t="shared" si="20"/>
        <v>42255</v>
      </c>
      <c r="ES17" s="14" t="str">
        <f>IF(ER17="","",VLOOKUP(WEEKDAY(ER17),$A$71:$F$77,1+VLOOKUP(Bilanz_bilan!$D$42,T_01!$A$67:$B$68,2,FALSE)))</f>
        <v>Lu</v>
      </c>
      <c r="ET17" s="55"/>
      <c r="EU17" s="91"/>
      <c r="EV17" s="379" t="s">
        <v>229</v>
      </c>
      <c r="EX17" s="514">
        <f>IF(T_01!EY17="OK",Oktober_octobre!E20-Oktober_octobre!D20,0)</f>
        <v>0</v>
      </c>
      <c r="EY17" s="509" t="str">
        <f>IF(OR(Oktober_octobre!D20=0,Oktober_octobre!D20=" ",Oktober_octobre!E20=0,Oktober_octobre!E20=" "),"NOK","OK")</f>
        <v>NOK</v>
      </c>
      <c r="EZ17" s="514">
        <f>IF(T_01!FA17="OK",Oktober_octobre!G20-Oktober_octobre!F20,0)</f>
        <v>0</v>
      </c>
      <c r="FA17" s="509" t="str">
        <f>IF(OR(Oktober_octobre!F20=0,Oktober_octobre!F20=" ",Oktober_octobre!G20=0,Oktober_octobre!G20=" "),"NOK","OK")</f>
        <v>NOK</v>
      </c>
      <c r="FB17" s="514">
        <f>IF(T_01!FC17="OK",Oktober_octobre!I20-Oktober_octobre!H20,0)</f>
        <v>0</v>
      </c>
      <c r="FC17" s="509" t="str">
        <f>IF(OR(Oktober_octobre!H20=0,Oktober_octobre!H20=" ",Oktober_octobre!I20=0,Oktober_octobre!I20=" "),"NOK","OK")</f>
        <v>NOK</v>
      </c>
      <c r="FD17" s="514">
        <f>IF(T_01!FE17="OK",Oktober_octobre!K20-Oktober_octobre!J20,0)</f>
        <v>0</v>
      </c>
      <c r="FE17" s="509" t="str">
        <f>IF(OR(Oktober_octobre!J20=0,Oktober_octobre!J20=" ",Oktober_octobre!K20=0,Oktober_octobre!K20=" "),"NOK","OK")</f>
        <v>NOK</v>
      </c>
      <c r="FF17" s="510">
        <f t="shared" si="9"/>
        <v>0</v>
      </c>
      <c r="FG17" s="510">
        <f>IF(OR(Oktober_octobre!N20=6,Oktober_octobre!N20=8,Oktober_octobre!N20=10),0,Oktober_octobre!O20)</f>
        <v>0</v>
      </c>
      <c r="FH17" s="515" t="str">
        <f>VLOOKUP(Oktober_octobre!N20,T_01!$GY$1:$LP$11,2,FALSE)</f>
        <v xml:space="preserve"> </v>
      </c>
      <c r="FI17" s="516">
        <f t="shared" si="21"/>
        <v>42285</v>
      </c>
      <c r="FJ17" s="509" t="str">
        <f>IF(FI17="","",VLOOKUP(WEEKDAY(FI17),$A$71:$F$77,1+VLOOKUP(Bilanz_bilan!$D$42,T_01!$A$67:$B$68,2,FALSE)))</f>
        <v>Me</v>
      </c>
      <c r="FK17" s="55"/>
      <c r="FL17" s="91"/>
      <c r="FO17" s="18">
        <f>IF(T_01!FP17="OK",November_novembre!E20-November_novembre!D20,0)</f>
        <v>0</v>
      </c>
      <c r="FP17" s="14" t="str">
        <f>IF(OR(November_novembre!D20=0,November_novembre!D20=" ",November_novembre!E20=0,November_novembre!E20=" "),"NOK","OK")</f>
        <v>NOK</v>
      </c>
      <c r="FQ17" s="18">
        <f>IF(T_01!FR17="OK",November_novembre!G20-November_novembre!F20,0)</f>
        <v>0</v>
      </c>
      <c r="FR17" s="14" t="str">
        <f>IF(OR(November_novembre!F20=0,November_novembre!F20=" ",November_novembre!G20=0,November_novembre!G20=" "),"NOK","OK")</f>
        <v>NOK</v>
      </c>
      <c r="FS17" s="18">
        <f>IF(T_01!FT17="OK",November_novembre!I20-November_novembre!H20,0)</f>
        <v>0</v>
      </c>
      <c r="FT17" s="14" t="str">
        <f>IF(OR(November_novembre!H20=0,November_novembre!H20=" ",November_novembre!I20=0,November_novembre!I20=" "),"NOK","OK")</f>
        <v>NOK</v>
      </c>
      <c r="FU17" s="18">
        <f>IF(T_01!FV17="OK",November_novembre!K20-November_novembre!J20,0)</f>
        <v>0</v>
      </c>
      <c r="FV17" s="14" t="str">
        <f>IF(OR(November_novembre!J20=0,November_novembre!J20=" ",November_novembre!K20=0,November_novembre!K20=" "),"NOK","OK")</f>
        <v>NOK</v>
      </c>
      <c r="FW17" s="15">
        <f t="shared" si="10"/>
        <v>0</v>
      </c>
      <c r="FX17" s="15">
        <f>IF(OR(November_novembre!N20=6,November_novembre!N20=8,November_novembre!N20=10),0,November_novembre!O20)</f>
        <v>0</v>
      </c>
      <c r="FY17" s="19" t="str">
        <f>VLOOKUP(November_novembre!N20,T_01!$GY$1:$LP$11,2,FALSE)</f>
        <v xml:space="preserve"> </v>
      </c>
      <c r="FZ17" s="17">
        <f t="shared" si="22"/>
        <v>42316</v>
      </c>
      <c r="GA17" s="14" t="str">
        <f>IF(FZ17="","",VLOOKUP(WEEKDAY(FZ17),$A$71:$F$77,1+VLOOKUP(Bilanz_bilan!$D$42,T_01!$A$67:$B$68,2,FALSE)))</f>
        <v>Sa</v>
      </c>
      <c r="GB17" s="55"/>
      <c r="GC17" s="91"/>
      <c r="GF17" s="514">
        <f>IF(T_01!GG17="OK",Dezember_décembre!E20-Dezember_décembre!D20,0)</f>
        <v>0</v>
      </c>
      <c r="GG17" s="509" t="str">
        <f>IF(OR(Dezember_décembre!D20=0,Dezember_décembre!D20=" ",Dezember_décembre!E20=0,Dezember_décembre!E20=" "),"NOK","OK")</f>
        <v>NOK</v>
      </c>
      <c r="GH17" s="514">
        <f>IF(T_01!GI17="OK",Dezember_décembre!G20-Dezember_décembre!F20,0)</f>
        <v>0</v>
      </c>
      <c r="GI17" s="509" t="str">
        <f>IF(OR(Dezember_décembre!F20=0,Dezember_décembre!F20=" ",Dezember_décembre!G20=0,Dezember_décembre!G20=" "),"NOK","OK")</f>
        <v>NOK</v>
      </c>
      <c r="GJ17" s="514">
        <f>IF(T_01!GK17="OK",Dezember_décembre!I20-Dezember_décembre!H20,0)</f>
        <v>0</v>
      </c>
      <c r="GK17" s="509" t="str">
        <f>IF(OR(Dezember_décembre!H20=0,Dezember_décembre!H20=" ",Dezember_décembre!I20=0,Dezember_décembre!I20=" "),"NOK","OK")</f>
        <v>NOK</v>
      </c>
      <c r="GL17" s="514">
        <f>IF(T_01!GM17="OK",Dezember_décembre!K20-Dezember_décembre!J20,0)</f>
        <v>0</v>
      </c>
      <c r="GM17" s="509" t="str">
        <f>IF(OR(Dezember_décembre!J20=0,Dezember_décembre!J20=" ",Dezember_décembre!K20=0,Dezember_décembre!K20=" "),"NOK","OK")</f>
        <v>NOK</v>
      </c>
      <c r="GN17" s="510">
        <f t="shared" si="11"/>
        <v>0</v>
      </c>
      <c r="GO17" s="510">
        <f>IF(OR(Dezember_décembre!N20=6,Dezember_décembre!N20=8,Dezember_décembre!N20=10),0,Dezember_décembre!O20)</f>
        <v>0</v>
      </c>
      <c r="GP17" s="515" t="str">
        <f>VLOOKUP(Dezember_décembre!N20,T_01!$GY$1:$LP$11,2,FALSE)</f>
        <v xml:space="preserve"> </v>
      </c>
      <c r="GQ17" s="513">
        <f t="shared" si="23"/>
        <v>42346</v>
      </c>
      <c r="GR17" s="509" t="str">
        <f>IF(GQ17="","",VLOOKUP(WEEKDAY(GQ17),$A$71:$F$77,1+VLOOKUP(Bilanz_bilan!$D$42,T_01!$A$67:$B$68,2,FALSE)))</f>
        <v>Lu</v>
      </c>
      <c r="GS17" s="55"/>
      <c r="GT17" s="91"/>
    </row>
    <row r="18" spans="1:202" ht="14.25">
      <c r="A18" s="18">
        <f>IF(T_01!B18="OK",Januar_janvier!E21-Januar_janvier!D21,0)</f>
        <v>0</v>
      </c>
      <c r="B18" s="14" t="str">
        <f>IF(OR(Januar_janvier!D21=0,Januar_janvier!D21=" ",Januar_janvier!E21=0,Januar_janvier!E21=" "),"NOK","OK")</f>
        <v>NOK</v>
      </c>
      <c r="C18" s="18">
        <f>IF(T_01!D18="OK",Januar_janvier!G21-Januar_janvier!F21,0)</f>
        <v>0</v>
      </c>
      <c r="D18" s="14" t="str">
        <f>IF(OR(Januar_janvier!F21=0,Januar_janvier!F21=" ",Januar_janvier!G21=0,Januar_janvier!G21=" "),"NOK","OK")</f>
        <v>NOK</v>
      </c>
      <c r="E18" s="18">
        <f>IF(T_01!F18="OK",Januar_janvier!I21-Januar_janvier!H21,0)</f>
        <v>0</v>
      </c>
      <c r="F18" s="14" t="str">
        <f>IF(OR(Januar_janvier!H21=0,Januar_janvier!H21=" ",Januar_janvier!I21=0,Januar_janvier!I21=" "),"NOK","OK")</f>
        <v>NOK</v>
      </c>
      <c r="G18" s="18">
        <f>IF(T_01!H18="OK",Januar_janvier!K21-Januar_janvier!J21,0)</f>
        <v>0</v>
      </c>
      <c r="H18" s="14" t="str">
        <f>IF(OR(Januar_janvier!J21=0,Januar_janvier!J21=" ",Januar_janvier!K21=0,Januar_janvier!K21=" "),"NOK","OK")</f>
        <v>NOK</v>
      </c>
      <c r="I18" s="15">
        <f t="shared" si="1"/>
        <v>0</v>
      </c>
      <c r="J18" s="15">
        <f>IF(OR(Januar_janvier!N21=6,Januar_janvier!N21=8,Januar_janvier!N21=10),0,Januar_janvier!O21)</f>
        <v>0</v>
      </c>
      <c r="K18" s="19" t="str">
        <f>VLOOKUP(Januar_janvier!N21,T_01!$GY$1:$LP$11,2,FALSE)</f>
        <v xml:space="preserve"> </v>
      </c>
      <c r="L18" s="85">
        <f t="shared" si="12"/>
        <v>42013</v>
      </c>
      <c r="M18" s="14" t="str">
        <f>IF(L18="","",VLOOKUP(WEEKDAY(L18),$A$71:$F$77,1+VLOOKUP(Bilanz_bilan!$D$42,T_01!$A$67:$B$68,2,FALSE)))</f>
        <v>Je</v>
      </c>
      <c r="N18" s="55"/>
      <c r="O18" s="91"/>
      <c r="R18" s="514">
        <f>IF(T_01!S18="OK",Februar_février!E21-Februar_février!D21,0)</f>
        <v>0</v>
      </c>
      <c r="S18" s="509" t="str">
        <f>IF(OR(Februar_février!D21=0,Februar_février!D21=" ",Februar_février!E21=0,Februar_février!E21=" "),"NOK","OK")</f>
        <v>NOK</v>
      </c>
      <c r="T18" s="514">
        <f>IF(T_01!U18="OK",Februar_février!G21-Februar_février!F21,0)</f>
        <v>0</v>
      </c>
      <c r="U18" s="509" t="str">
        <f>IF(OR(Februar_février!F21=0,Februar_février!F21=" ",Februar_février!G21=0,Februar_février!G21=" "),"NOK","OK")</f>
        <v>NOK</v>
      </c>
      <c r="V18" s="514">
        <f>IF(T_01!W18="OK",Februar_février!I21-Februar_février!H21,0)</f>
        <v>0</v>
      </c>
      <c r="W18" s="509" t="str">
        <f>IF(OR(Februar_février!H21=0,Februar_février!H21=" ",Februar_février!I21=0,Februar_février!I21=" "),"NOK","OK")</f>
        <v>NOK</v>
      </c>
      <c r="X18" s="514">
        <f>IF(T_01!Y18="OK",Februar_février!K21-Februar_février!J21,0)</f>
        <v>0</v>
      </c>
      <c r="Y18" s="509" t="str">
        <f>IF(OR(Februar_février!J21=0,Februar_février!J21=" ",Februar_février!K21=0,Februar_février!K21=" "),"NOK","OK")</f>
        <v>NOK</v>
      </c>
      <c r="Z18" s="510">
        <f t="shared" si="2"/>
        <v>0</v>
      </c>
      <c r="AA18" s="510">
        <f>IF(OR(Februar_février!N21=6,Februar_février!N21=8,Februar_février!N21=10),0,Februar_février!O21)</f>
        <v>0</v>
      </c>
      <c r="AB18" s="515" t="str">
        <f>VLOOKUP(Februar_février!N21,$GY$1:$LP$11,2,FALSE)</f>
        <v xml:space="preserve"> </v>
      </c>
      <c r="AC18" s="513">
        <f t="shared" si="13"/>
        <v>42044</v>
      </c>
      <c r="AD18" s="509" t="str">
        <f>IF(AC18="","",VLOOKUP(WEEKDAY(AC18),$A$71:$F$77,1+VLOOKUP(Bilanz_bilan!$D$42,T_01!$A$67:$B$68,2,FALSE)))</f>
        <v>Di</v>
      </c>
      <c r="AE18" s="55"/>
      <c r="AF18" s="91"/>
      <c r="AG18" s="20"/>
      <c r="AH18" s="20"/>
      <c r="AI18" s="18">
        <f>IF(T_01!AJ18="OK",März_mars!E21-März_mars!D21,0)</f>
        <v>0</v>
      </c>
      <c r="AJ18" s="14" t="str">
        <f>IF(OR(März_mars!D21=0,März_mars!D21=" ",März_mars!E21=0,März_mars!E21=" "),"NOK","OK")</f>
        <v>NOK</v>
      </c>
      <c r="AK18" s="18">
        <f>IF(T_01!AL18="OK",März_mars!G21-März_mars!F21,0)</f>
        <v>0</v>
      </c>
      <c r="AL18" s="14" t="str">
        <f>IF(OR(März_mars!F21=0,März_mars!F21=" ",März_mars!G21=0,März_mars!G21=" "),"NOK","OK")</f>
        <v>NOK</v>
      </c>
      <c r="AM18" s="18">
        <f>IF(T_01!AN18="OK",März_mars!I21-März_mars!H21,0)</f>
        <v>0</v>
      </c>
      <c r="AN18" s="14" t="str">
        <f>IF(OR(März_mars!H21=0,März_mars!H21=" ",März_mars!I21=0,März_mars!I21=" "),"NOK","OK")</f>
        <v>NOK</v>
      </c>
      <c r="AO18" s="18">
        <f>IF(T_01!AP18="OK",März_mars!K21-März_mars!J21,0)</f>
        <v>0</v>
      </c>
      <c r="AP18" s="14" t="str">
        <f>IF(OR(März_mars!J21=0,März_mars!J21=" ",März_mars!K21=0,März_mars!K21=" "),"NOK","OK")</f>
        <v>NOK</v>
      </c>
      <c r="AQ18" s="15">
        <f t="shared" si="3"/>
        <v>0</v>
      </c>
      <c r="AR18" s="15">
        <f>IF(OR(März_mars!N21=6,März_mars!N21=8,März_mars!N21=10),0,März_mars!O21)</f>
        <v>0</v>
      </c>
      <c r="AS18" s="19" t="str">
        <f>VLOOKUP(März_mars!N21,T_01!$GY$1:$LP$11,2,FALSE)</f>
        <v xml:space="preserve"> </v>
      </c>
      <c r="AT18" s="17">
        <f t="shared" si="14"/>
        <v>42072</v>
      </c>
      <c r="AU18" s="14" t="str">
        <f>IF(AT18="","",VLOOKUP(WEEKDAY(AT18),$A$71:$F$77,1+VLOOKUP(Bilanz_bilan!$D$42,T_01!$A$67:$B$68,2,FALSE)))</f>
        <v>Di</v>
      </c>
      <c r="AV18" s="55"/>
      <c r="AW18" s="91"/>
      <c r="AX18" s="20"/>
      <c r="AZ18" s="514">
        <f>IF(T_01!BA18="OK",April_avril!E21-April_avril!D21,0)</f>
        <v>0</v>
      </c>
      <c r="BA18" s="509" t="str">
        <f>IF(OR(April_avril!D21=0,April_avril!D21=" ",April_avril!E21=0,April_avril!E21=" "),"NOK","OK")</f>
        <v>NOK</v>
      </c>
      <c r="BB18" s="514">
        <f>IF(T_01!BC18="OK",April_avril!G21-April_avril!F21,0)</f>
        <v>0</v>
      </c>
      <c r="BC18" s="509" t="str">
        <f>IF(OR(April_avril!F21=0,April_avril!F21=" ",April_avril!G21=0,April_avril!G21=" "),"NOK","OK")</f>
        <v>NOK</v>
      </c>
      <c r="BD18" s="514">
        <f>IF(T_01!BE18="OK",April_avril!I21-April_avril!H21,0)</f>
        <v>0</v>
      </c>
      <c r="BE18" s="509" t="str">
        <f>IF(OR(April_avril!H21=0,April_avril!H21=" ",April_avril!I21=0,April_avril!I21=" "),"NOK","OK")</f>
        <v>NOK</v>
      </c>
      <c r="BF18" s="514">
        <f>IF(T_01!BG18="OK",April_avril!K21-April_avril!J21,0)</f>
        <v>0</v>
      </c>
      <c r="BG18" s="509" t="str">
        <f>IF(OR(April_avril!J21=0,April_avril!J21=" ",April_avril!K21=0,April_avril!K21=" "),"NOK","OK")</f>
        <v>NOK</v>
      </c>
      <c r="BH18" s="510">
        <f t="shared" si="0"/>
        <v>0</v>
      </c>
      <c r="BI18" s="510">
        <f>IF(OR(April_avril!N21=6,April_avril!N21=8,April_avril!N21=10),0,April_avril!O21)</f>
        <v>0</v>
      </c>
      <c r="BJ18" s="515" t="str">
        <f>VLOOKUP(April_avril!N21,$GY$1:$LP$11,2,FALSE)</f>
        <v xml:space="preserve"> </v>
      </c>
      <c r="BK18" s="513">
        <f t="shared" si="15"/>
        <v>42103</v>
      </c>
      <c r="BL18" s="462" t="str">
        <f>IF(BK18="","",VLOOKUP(WEEKDAY(BK18),$A$71:$F$77,1+VLOOKUP(Bilanz_bilan!$D$42,T_01!$A$67:$B$68,2,FALSE)))</f>
        <v>Me</v>
      </c>
      <c r="BM18" s="55"/>
      <c r="BN18" s="91"/>
      <c r="BQ18" s="18">
        <f>IF(T_01!BR18="OK",Mai_mai!E21-Mai_mai!D21,0)</f>
        <v>0</v>
      </c>
      <c r="BR18" s="14" t="str">
        <f>IF(OR(Mai_mai!D21=0,Mai_mai!D21=" ",Mai_mai!E21=0,Mai_mai!E21=" "),"NOK","OK")</f>
        <v>NOK</v>
      </c>
      <c r="BS18" s="18">
        <f>IF(T_01!BT18="OK",Mai_mai!G21-Mai_mai!F21,0)</f>
        <v>0</v>
      </c>
      <c r="BT18" s="14" t="str">
        <f>IF(OR(Mai_mai!F21=0,Mai_mai!F21=" ",Mai_mai!G21=0,Mai_mai!G21=" "),"NOK","OK")</f>
        <v>NOK</v>
      </c>
      <c r="BU18" s="18">
        <f>IF(T_01!BV18="OK",Mai_mai!I21-Mai_mai!H21,0)</f>
        <v>0</v>
      </c>
      <c r="BV18" s="14" t="str">
        <f>IF(OR(Mai_mai!H21=0,Mai_mai!H21=" ",Mai_mai!I21=0,Mai_mai!I21=" "),"NOK","OK")</f>
        <v>NOK</v>
      </c>
      <c r="BW18" s="18">
        <f>IF(T_01!BX18="OK",Mai_mai!K21-Mai_mai!J21,0)</f>
        <v>0</v>
      </c>
      <c r="BX18" s="14" t="str">
        <f>IF(OR(Mai_mai!J21=0,Mai_mai!J21=" ",Mai_mai!K21=0,Mai_mai!K21=" "),"NOK","OK")</f>
        <v>NOK</v>
      </c>
      <c r="BY18" s="15">
        <f t="shared" si="4"/>
        <v>0</v>
      </c>
      <c r="BZ18" s="15">
        <f>IF(OR(Mai_mai!N21=6,Mai_mai!N21=8,Mai_mai!N21=10),0,Mai_mai!O21)</f>
        <v>0</v>
      </c>
      <c r="CA18" s="19" t="str">
        <f>VLOOKUP(Mai_mai!N21,T_01!$GY$1:$LP$11,2,FALSE)</f>
        <v xml:space="preserve"> </v>
      </c>
      <c r="CB18" s="17">
        <f t="shared" si="16"/>
        <v>42133</v>
      </c>
      <c r="CC18" s="14" t="str">
        <f>IF(CB18="","",VLOOKUP(WEEKDAY(CB18),$A$71:$F$77,1+VLOOKUP(Bilanz_bilan!$D$42,T_01!$A$67:$B$68,2,FALSE)))</f>
        <v>Ve</v>
      </c>
      <c r="CD18" s="91"/>
      <c r="CE18" s="91"/>
      <c r="CH18" s="514">
        <f>IF(T_01!CI18="OK",Juni_juin!E21-Juni_juin!D21,0)</f>
        <v>0</v>
      </c>
      <c r="CI18" s="509" t="str">
        <f>IF(OR(Juni_juin!D21=0,Juni_juin!D21=" ",Juni_juin!E21=0,Juni_juin!E21=" "),"NOK","OK")</f>
        <v>NOK</v>
      </c>
      <c r="CJ18" s="514">
        <f>IF(T_01!CK18="OK",Juni_juin!G21-Juni_juin!F21,0)</f>
        <v>0</v>
      </c>
      <c r="CK18" s="509" t="str">
        <f>IF(OR(Juni_juin!F21=0,Juni_juin!F21=" ",Juni_juin!G21=0,Juni_juin!G21=" "),"NOK","OK")</f>
        <v>NOK</v>
      </c>
      <c r="CL18" s="514">
        <f>IF(T_01!CM18="OK",Juni_juin!I21-Juni_juin!H21,0)</f>
        <v>0</v>
      </c>
      <c r="CM18" s="509" t="str">
        <f>IF(OR(Juni_juin!H21=0,Juni_juin!H21=" ",Juni_juin!I21=0,Juni_juin!I21=" "),"NOK","OK")</f>
        <v>NOK</v>
      </c>
      <c r="CN18" s="514">
        <f>IF(T_01!CO18="OK",Juni_juin!K21-Juni_juin!J21,0)</f>
        <v>0</v>
      </c>
      <c r="CO18" s="509" t="str">
        <f>IF(OR(Juni_juin!J21=0,Juni_juin!J21=" ",Juni_juin!K21=0,Juni_juin!K21=" "),"NOK","OK")</f>
        <v>NOK</v>
      </c>
      <c r="CP18" s="510">
        <f t="shared" si="5"/>
        <v>0</v>
      </c>
      <c r="CQ18" s="510">
        <f>IF(OR(Juni_juin!N21=6,Juni_juin!N21=8,Juni_juin!N21=10),0,Juni_juin!O21)</f>
        <v>0</v>
      </c>
      <c r="CR18" s="515" t="str">
        <f>VLOOKUP(Juni_juin!N21,$GY$1:$LP$11,2,FALSE)</f>
        <v xml:space="preserve"> </v>
      </c>
      <c r="CS18" s="513">
        <f t="shared" si="17"/>
        <v>42164</v>
      </c>
      <c r="CT18" s="509" t="str">
        <f>IF(CS18="","",VLOOKUP(WEEKDAY(CS18),$A$71:$F$77,1+VLOOKUP(Bilanz_bilan!$D$42,T_01!$A$67:$B$68,2,FALSE)))</f>
        <v>Lu</v>
      </c>
      <c r="CU18" s="558">
        <v>1</v>
      </c>
      <c r="CV18" s="557" t="s">
        <v>172</v>
      </c>
      <c r="CY18" s="18">
        <f>IF(T_01!CZ18="OK",Juli_juillet!E21-Juli_juillet!D21,0)</f>
        <v>0</v>
      </c>
      <c r="CZ18" s="14" t="str">
        <f>IF(OR(Juli_juillet!D21=0,Juli_juillet!D21=" ",Juli_juillet!E21=0,Juli_juillet!E21=" "),"NOK","OK")</f>
        <v>NOK</v>
      </c>
      <c r="DA18" s="18">
        <f>IF(T_01!DB18="OK",Juli_juillet!G21-Juli_juillet!F21,0)</f>
        <v>0</v>
      </c>
      <c r="DB18" s="14" t="str">
        <f>IF(OR(Juli_juillet!F21=0,Juli_juillet!F21=" ",Juli_juillet!G21=0,Juli_juillet!G21=" "),"NOK","OK")</f>
        <v>NOK</v>
      </c>
      <c r="DC18" s="18">
        <f>IF(T_01!DD18="OK",Juli_juillet!I21-Juli_juillet!H21,0)</f>
        <v>0</v>
      </c>
      <c r="DD18" s="14" t="str">
        <f>IF(OR(Juli_juillet!H21=0,Juli_juillet!H21=" ",Juli_juillet!I21=0,Juli_juillet!I21=" "),"NOK","OK")</f>
        <v>NOK</v>
      </c>
      <c r="DE18" s="18">
        <f>IF(T_01!DF18="OK",Juli_juillet!K21-Juli_juillet!J21,0)</f>
        <v>0</v>
      </c>
      <c r="DF18" s="14" t="str">
        <f>IF(OR(Juli_juillet!J21=0,Juli_juillet!J21=" ",Juli_juillet!K21=0,Juli_juillet!K21=" "),"NOK","OK")</f>
        <v>NOK</v>
      </c>
      <c r="DG18" s="15">
        <f t="shared" si="6"/>
        <v>0</v>
      </c>
      <c r="DH18" s="15">
        <f>IF(OR(Juli_juillet!N21=6,Juli_juillet!N21=8,Juli_juillet!N21=10),0,Juli_juillet!O21)</f>
        <v>0</v>
      </c>
      <c r="DI18" s="19" t="str">
        <f>VLOOKUP(Juli_juillet!N21,T_01!$GY$1:$LP$11,2,FALSE)</f>
        <v xml:space="preserve"> </v>
      </c>
      <c r="DJ18" s="17">
        <f t="shared" si="18"/>
        <v>42194</v>
      </c>
      <c r="DK18" s="14" t="str">
        <f>IF(DJ18="","",VLOOKUP(WEEKDAY(DJ18),$A$71:$F$77,1+VLOOKUP(Bilanz_bilan!$D$42,T_01!$A$67:$B$68,2,FALSE)))</f>
        <v>Me</v>
      </c>
      <c r="DL18" s="55"/>
      <c r="DM18" s="91"/>
      <c r="DP18" s="514">
        <f>IF(T_01!DQ18="OK",August_août!E21-August_août!D21,0)</f>
        <v>0</v>
      </c>
      <c r="DQ18" s="509" t="str">
        <f>IF(OR(August_août!D21=0,August_août!D21=" ",August_août!E21=0,August_août!E21=" "),"NOK","OK")</f>
        <v>NOK</v>
      </c>
      <c r="DR18" s="514">
        <f>IF(T_01!DS18="OK",August_août!G21-August_août!F21,0)</f>
        <v>0</v>
      </c>
      <c r="DS18" s="509" t="str">
        <f>IF(OR(August_août!F21=0,August_août!F21=" ",August_août!G21=0,August_août!G21=" "),"NOK","OK")</f>
        <v>NOK</v>
      </c>
      <c r="DT18" s="514">
        <f>IF(T_01!DU18="OK",August_août!I21-August_août!H21,0)</f>
        <v>0</v>
      </c>
      <c r="DU18" s="509" t="str">
        <f>IF(OR(August_août!H21=0,August_août!H21=" ",August_août!I21=0,August_août!I21=" "),"NOK","OK")</f>
        <v>NOK</v>
      </c>
      <c r="DV18" s="514">
        <f>IF(T_01!DW18="OK",August_août!K21-August_août!J21,0)</f>
        <v>0</v>
      </c>
      <c r="DW18" s="509" t="str">
        <f>IF(OR(August_août!J21=0,August_août!J21=" ",August_août!K21=0,August_août!K21=" "),"NOK","OK")</f>
        <v>NOK</v>
      </c>
      <c r="DX18" s="510">
        <f t="shared" si="7"/>
        <v>0</v>
      </c>
      <c r="DY18" s="510">
        <f>IF(OR(August_août!N21=6,August_août!N21=8,August_août!N21=10),0,August_août!O21)</f>
        <v>0</v>
      </c>
      <c r="DZ18" s="515" t="str">
        <f>VLOOKUP(August_août!N21,T_01!$GY$1:$LP$11,2,FALSE)</f>
        <v xml:space="preserve"> </v>
      </c>
      <c r="EA18" s="513">
        <f t="shared" si="19"/>
        <v>42225</v>
      </c>
      <c r="EB18" s="509" t="str">
        <f>IF(EA18="","",VLOOKUP(WEEKDAY(EA18),$A$71:$F$77,1+VLOOKUP(Bilanz_bilan!$D$42,T_01!$A$67:$B$68,2,FALSE)))</f>
        <v>Sa</v>
      </c>
      <c r="EC18" s="55"/>
      <c r="ED18" s="91"/>
      <c r="EG18" s="18">
        <f>IF(T_01!EH18="OK",September_septembre!E21-September_septembre!D21,0)</f>
        <v>0</v>
      </c>
      <c r="EH18" s="14" t="str">
        <f>IF(OR(September_septembre!D21=0,September_septembre!D21=" ",September_septembre!E21=0,September_septembre!E21=" "),"NOK","OK")</f>
        <v>NOK</v>
      </c>
      <c r="EI18" s="18">
        <f>IF(T_01!EJ18="OK",September_septembre!G21-September_septembre!F21,0)</f>
        <v>0</v>
      </c>
      <c r="EJ18" s="14" t="str">
        <f>IF(OR(September_septembre!F21=0,September_septembre!F21=" ",September_septembre!G21=0,September_septembre!G21=" "),"NOK","OK")</f>
        <v>NOK</v>
      </c>
      <c r="EK18" s="18">
        <f>IF(T_01!EL18="OK",September_septembre!I21-September_septembre!H21,0)</f>
        <v>0</v>
      </c>
      <c r="EL18" s="14" t="str">
        <f>IF(OR(September_septembre!H21=0,September_septembre!H21=" ",September_septembre!I21=0,September_septembre!I21=" "),"NOK","OK")</f>
        <v>NOK</v>
      </c>
      <c r="EM18" s="18">
        <f>IF(T_01!EN18="OK",September_septembre!K21-September_septembre!J21,0)</f>
        <v>0</v>
      </c>
      <c r="EN18" s="14" t="str">
        <f>IF(OR(September_septembre!J21=0,September_septembre!J21=" ",September_septembre!K21=0,September_septembre!K21=" "),"NOK","OK")</f>
        <v>NOK</v>
      </c>
      <c r="EO18" s="15">
        <f t="shared" si="8"/>
        <v>0</v>
      </c>
      <c r="EP18" s="15">
        <f>IF(OR(September_septembre!N21=6,September_septembre!N21=8,September_septembre!N21=10),0,September_septembre!O21)</f>
        <v>0</v>
      </c>
      <c r="EQ18" s="19" t="str">
        <f>VLOOKUP(September_septembre!N21,T_01!$GY$1:$LP$11,2,FALSE)</f>
        <v xml:space="preserve"> </v>
      </c>
      <c r="ER18" s="17">
        <f t="shared" si="20"/>
        <v>42256</v>
      </c>
      <c r="ES18" s="14" t="str">
        <f>IF(ER18="","",VLOOKUP(WEEKDAY(ER18),$A$71:$F$77,1+VLOOKUP(Bilanz_bilan!$D$42,T_01!$A$67:$B$68,2,FALSE)))</f>
        <v>Ma</v>
      </c>
      <c r="ET18" s="55"/>
      <c r="EU18" s="91"/>
      <c r="EX18" s="514">
        <f>IF(T_01!EY18="OK",Oktober_octobre!E21-Oktober_octobre!D21,0)</f>
        <v>0</v>
      </c>
      <c r="EY18" s="509" t="str">
        <f>IF(OR(Oktober_octobre!D21=0,Oktober_octobre!D21=" ",Oktober_octobre!E21=0,Oktober_octobre!E21=" "),"NOK","OK")</f>
        <v>NOK</v>
      </c>
      <c r="EZ18" s="514">
        <f>IF(T_01!FA18="OK",Oktober_octobre!G21-Oktober_octobre!F21,0)</f>
        <v>0</v>
      </c>
      <c r="FA18" s="509" t="str">
        <f>IF(OR(Oktober_octobre!F21=0,Oktober_octobre!F21=" ",Oktober_octobre!G21=0,Oktober_octobre!G21=" "),"NOK","OK")</f>
        <v>NOK</v>
      </c>
      <c r="FB18" s="514">
        <f>IF(T_01!FC18="OK",Oktober_octobre!I21-Oktober_octobre!H21,0)</f>
        <v>0</v>
      </c>
      <c r="FC18" s="509" t="str">
        <f>IF(OR(Oktober_octobre!H21=0,Oktober_octobre!H21=" ",Oktober_octobre!I21=0,Oktober_octobre!I21=" "),"NOK","OK")</f>
        <v>NOK</v>
      </c>
      <c r="FD18" s="514">
        <f>IF(T_01!FE18="OK",Oktober_octobre!K21-Oktober_octobre!J21,0)</f>
        <v>0</v>
      </c>
      <c r="FE18" s="509" t="str">
        <f>IF(OR(Oktober_octobre!J21=0,Oktober_octobre!J21=" ",Oktober_octobre!K21=0,Oktober_octobre!K21=" "),"NOK","OK")</f>
        <v>NOK</v>
      </c>
      <c r="FF18" s="510">
        <f t="shared" si="9"/>
        <v>0</v>
      </c>
      <c r="FG18" s="510">
        <f>IF(OR(Oktober_octobre!N21=6,Oktober_octobre!N21=8,Oktober_octobre!N21=10),0,Oktober_octobre!O21)</f>
        <v>0</v>
      </c>
      <c r="FH18" s="515" t="str">
        <f>VLOOKUP(Oktober_octobre!N21,T_01!$GY$1:$LP$11,2,FALSE)</f>
        <v xml:space="preserve"> </v>
      </c>
      <c r="FI18" s="516">
        <f t="shared" si="21"/>
        <v>42286</v>
      </c>
      <c r="FJ18" s="509" t="str">
        <f>IF(FI18="","",VLOOKUP(WEEKDAY(FI18),$A$71:$F$77,1+VLOOKUP(Bilanz_bilan!$D$42,T_01!$A$67:$B$68,2,FALSE)))</f>
        <v>Je</v>
      </c>
      <c r="FK18" s="55"/>
      <c r="FL18" s="91"/>
      <c r="FO18" s="18">
        <f>IF(T_01!FP18="OK",November_novembre!E21-November_novembre!D21,0)</f>
        <v>0</v>
      </c>
      <c r="FP18" s="14" t="str">
        <f>IF(OR(November_novembre!D21=0,November_novembre!D21=" ",November_novembre!E21=0,November_novembre!E21=" "),"NOK","OK")</f>
        <v>NOK</v>
      </c>
      <c r="FQ18" s="18">
        <f>IF(T_01!FR18="OK",November_novembre!G21-November_novembre!F21,0)</f>
        <v>0</v>
      </c>
      <c r="FR18" s="14" t="str">
        <f>IF(OR(November_novembre!F21=0,November_novembre!F21=" ",November_novembre!G21=0,November_novembre!G21=" "),"NOK","OK")</f>
        <v>NOK</v>
      </c>
      <c r="FS18" s="18">
        <f>IF(T_01!FT18="OK",November_novembre!I21-November_novembre!H21,0)</f>
        <v>0</v>
      </c>
      <c r="FT18" s="14" t="str">
        <f>IF(OR(November_novembre!H21=0,November_novembre!H21=" ",November_novembre!I21=0,November_novembre!I21=" "),"NOK","OK")</f>
        <v>NOK</v>
      </c>
      <c r="FU18" s="18">
        <f>IF(T_01!FV18="OK",November_novembre!K21-November_novembre!J21,0)</f>
        <v>0</v>
      </c>
      <c r="FV18" s="14" t="str">
        <f>IF(OR(November_novembre!J21=0,November_novembre!J21=" ",November_novembre!K21=0,November_novembre!K21=" "),"NOK","OK")</f>
        <v>NOK</v>
      </c>
      <c r="FW18" s="15">
        <f t="shared" si="10"/>
        <v>0</v>
      </c>
      <c r="FX18" s="15">
        <f>IF(OR(November_novembre!N21=6,November_novembre!N21=8,November_novembre!N21=10),0,November_novembre!O21)</f>
        <v>0</v>
      </c>
      <c r="FY18" s="19" t="str">
        <f>VLOOKUP(November_novembre!N21,T_01!$GY$1:$LP$11,2,FALSE)</f>
        <v xml:space="preserve"> </v>
      </c>
      <c r="FZ18" s="17">
        <f t="shared" si="22"/>
        <v>42317</v>
      </c>
      <c r="GA18" s="14" t="str">
        <f>IF(FZ18="","",VLOOKUP(WEEKDAY(FZ18),$A$71:$F$77,1+VLOOKUP(Bilanz_bilan!$D$42,T_01!$A$67:$B$68,2,FALSE)))</f>
        <v>Di</v>
      </c>
      <c r="GB18" s="55"/>
      <c r="GC18" s="91"/>
      <c r="GF18" s="514">
        <f>IF(T_01!GG18="OK",Dezember_décembre!E21-Dezember_décembre!D21,0)</f>
        <v>0</v>
      </c>
      <c r="GG18" s="509" t="str">
        <f>IF(OR(Dezember_décembre!D21=0,Dezember_décembre!D21=" ",Dezember_décembre!E21=0,Dezember_décembre!E21=" "),"NOK","OK")</f>
        <v>NOK</v>
      </c>
      <c r="GH18" s="514">
        <f>IF(T_01!GI18="OK",Dezember_décembre!G21-Dezember_décembre!F21,0)</f>
        <v>0</v>
      </c>
      <c r="GI18" s="509" t="str">
        <f>IF(OR(Dezember_décembre!F21=0,Dezember_décembre!F21=" ",Dezember_décembre!G21=0,Dezember_décembre!G21=" "),"NOK","OK")</f>
        <v>NOK</v>
      </c>
      <c r="GJ18" s="514">
        <f>IF(T_01!GK18="OK",Dezember_décembre!I21-Dezember_décembre!H21,0)</f>
        <v>0</v>
      </c>
      <c r="GK18" s="509" t="str">
        <f>IF(OR(Dezember_décembre!H21=0,Dezember_décembre!H21=" ",Dezember_décembre!I21=0,Dezember_décembre!I21=" "),"NOK","OK")</f>
        <v>NOK</v>
      </c>
      <c r="GL18" s="514">
        <f>IF(T_01!GM18="OK",Dezember_décembre!K21-Dezember_décembre!J21,0)</f>
        <v>0</v>
      </c>
      <c r="GM18" s="509" t="str">
        <f>IF(OR(Dezember_décembre!J21=0,Dezember_décembre!J21=" ",Dezember_décembre!K21=0,Dezember_décembre!K21=" "),"NOK","OK")</f>
        <v>NOK</v>
      </c>
      <c r="GN18" s="510">
        <f t="shared" si="11"/>
        <v>0</v>
      </c>
      <c r="GO18" s="510">
        <f>IF(OR(Dezember_décembre!N21=6,Dezember_décembre!N21=8,Dezember_décembre!N21=10),0,Dezember_décembre!O21)</f>
        <v>0</v>
      </c>
      <c r="GP18" s="515" t="str">
        <f>VLOOKUP(Dezember_décembre!N21,T_01!$GY$1:$LP$11,2,FALSE)</f>
        <v xml:space="preserve"> </v>
      </c>
      <c r="GQ18" s="513">
        <f t="shared" si="23"/>
        <v>42347</v>
      </c>
      <c r="GR18" s="509" t="str">
        <f>IF(GQ18="","",VLOOKUP(WEEKDAY(GQ18),$A$71:$F$77,1+VLOOKUP(Bilanz_bilan!$D$42,T_01!$A$67:$B$68,2,FALSE)))</f>
        <v>Ma</v>
      </c>
      <c r="GS18" s="55"/>
      <c r="GT18" s="91"/>
    </row>
    <row r="19" spans="1:202" ht="14.25">
      <c r="A19" s="18">
        <f>IF(T_01!B19="OK",Januar_janvier!E22-Januar_janvier!D22,0)</f>
        <v>0</v>
      </c>
      <c r="B19" s="14" t="str">
        <f>IF(OR(Januar_janvier!D22=0,Januar_janvier!D22=" ",Januar_janvier!E22=0,Januar_janvier!E22=" "),"NOK","OK")</f>
        <v>NOK</v>
      </c>
      <c r="C19" s="18">
        <f>IF(T_01!D19="OK",Januar_janvier!G22-Januar_janvier!F22,0)</f>
        <v>0</v>
      </c>
      <c r="D19" s="14" t="str">
        <f>IF(OR(Januar_janvier!F22=0,Januar_janvier!F22=" ",Januar_janvier!G22=0,Januar_janvier!G22=" "),"NOK","OK")</f>
        <v>NOK</v>
      </c>
      <c r="E19" s="18">
        <f>IF(T_01!F19="OK",Januar_janvier!I22-Januar_janvier!H22,0)</f>
        <v>0</v>
      </c>
      <c r="F19" s="14" t="str">
        <f>IF(OR(Januar_janvier!H22=0,Januar_janvier!H22=" ",Januar_janvier!I22=0,Januar_janvier!I22=" "),"NOK","OK")</f>
        <v>NOK</v>
      </c>
      <c r="G19" s="18">
        <f>IF(T_01!H19="OK",Januar_janvier!K22-Januar_janvier!J22,0)</f>
        <v>0</v>
      </c>
      <c r="H19" s="14" t="str">
        <f>IF(OR(Januar_janvier!J22=0,Januar_janvier!J22=" ",Januar_janvier!K22=0,Januar_janvier!K22=" "),"NOK","OK")</f>
        <v>NOK</v>
      </c>
      <c r="I19" s="15">
        <f t="shared" si="1"/>
        <v>0</v>
      </c>
      <c r="J19" s="15">
        <f>IF(OR(Januar_janvier!N22=6,Januar_janvier!N22=8,Januar_janvier!N22=10),0,Januar_janvier!O22)</f>
        <v>0</v>
      </c>
      <c r="K19" s="19" t="str">
        <f>VLOOKUP(Januar_janvier!N22,T_01!$GY$1:$LP$11,2,FALSE)</f>
        <v xml:space="preserve"> </v>
      </c>
      <c r="L19" s="85">
        <f t="shared" si="12"/>
        <v>42014</v>
      </c>
      <c r="M19" s="14" t="str">
        <f>IF(L19="","",VLOOKUP(WEEKDAY(L19),$A$71:$F$77,1+VLOOKUP(Bilanz_bilan!$D$42,T_01!$A$67:$B$68,2,FALSE)))</f>
        <v>Ve</v>
      </c>
      <c r="N19" s="55"/>
      <c r="O19" s="91"/>
      <c r="R19" s="514">
        <f>IF(T_01!S19="OK",Februar_février!E22-Februar_février!D22,0)</f>
        <v>0</v>
      </c>
      <c r="S19" s="509" t="str">
        <f>IF(OR(Februar_février!D22=0,Februar_février!D22=" ",Februar_février!E22=0,Februar_février!E22=" "),"NOK","OK")</f>
        <v>NOK</v>
      </c>
      <c r="T19" s="514">
        <f>IF(T_01!U19="OK",Februar_février!G22-Februar_février!F22,0)</f>
        <v>0</v>
      </c>
      <c r="U19" s="509" t="str">
        <f>IF(OR(Februar_février!F22=0,Februar_février!F22=" ",Februar_février!G22=0,Februar_février!G22=" "),"NOK","OK")</f>
        <v>NOK</v>
      </c>
      <c r="V19" s="514">
        <f>IF(T_01!W19="OK",Februar_février!I22-Februar_février!H22,0)</f>
        <v>0</v>
      </c>
      <c r="W19" s="509" t="str">
        <f>IF(OR(Februar_février!H22=0,Februar_février!H22=" ",Februar_février!I22=0,Februar_février!I22=" "),"NOK","OK")</f>
        <v>NOK</v>
      </c>
      <c r="X19" s="514">
        <f>IF(T_01!Y19="OK",Februar_février!K22-Februar_février!J22,0)</f>
        <v>0</v>
      </c>
      <c r="Y19" s="509" t="str">
        <f>IF(OR(Februar_février!J22=0,Februar_février!J22=" ",Februar_février!K22=0,Februar_février!K22=" "),"NOK","OK")</f>
        <v>NOK</v>
      </c>
      <c r="Z19" s="510">
        <f t="shared" si="2"/>
        <v>0</v>
      </c>
      <c r="AA19" s="510">
        <f>IF(OR(Februar_février!N22=6,Februar_février!N22=8,Februar_février!N22=10),0,Februar_février!O22)</f>
        <v>0</v>
      </c>
      <c r="AB19" s="515" t="str">
        <f>VLOOKUP(Februar_février!N22,$GY$1:$LP$11,2,FALSE)</f>
        <v xml:space="preserve"> </v>
      </c>
      <c r="AC19" s="513">
        <f t="shared" si="13"/>
        <v>42045</v>
      </c>
      <c r="AD19" s="509" t="str">
        <f>IF(AC19="","",VLOOKUP(WEEKDAY(AC19),$A$71:$F$77,1+VLOOKUP(Bilanz_bilan!$D$42,T_01!$A$67:$B$68,2,FALSE)))</f>
        <v>Lu</v>
      </c>
      <c r="AE19" s="55"/>
      <c r="AF19" s="91"/>
      <c r="AG19" s="20"/>
      <c r="AH19" s="20"/>
      <c r="AI19" s="18">
        <f>IF(T_01!AJ19="OK",März_mars!E22-März_mars!D22,0)</f>
        <v>0</v>
      </c>
      <c r="AJ19" s="14" t="str">
        <f>IF(OR(März_mars!D22=0,März_mars!D22=" ",März_mars!E22=0,März_mars!E22=" "),"NOK","OK")</f>
        <v>NOK</v>
      </c>
      <c r="AK19" s="18">
        <f>IF(T_01!AL19="OK",März_mars!G22-März_mars!F22,0)</f>
        <v>0</v>
      </c>
      <c r="AL19" s="14" t="str">
        <f>IF(OR(März_mars!F22=0,März_mars!F22=" ",März_mars!G22=0,März_mars!G22=" "),"NOK","OK")</f>
        <v>NOK</v>
      </c>
      <c r="AM19" s="18">
        <f>IF(T_01!AN19="OK",März_mars!I22-März_mars!H22,0)</f>
        <v>0</v>
      </c>
      <c r="AN19" s="14" t="str">
        <f>IF(OR(März_mars!H22=0,März_mars!H22=" ",März_mars!I22=0,März_mars!I22=" "),"NOK","OK")</f>
        <v>NOK</v>
      </c>
      <c r="AO19" s="18">
        <f>IF(T_01!AP19="OK",März_mars!K22-März_mars!J22,0)</f>
        <v>0</v>
      </c>
      <c r="AP19" s="14" t="str">
        <f>IF(OR(März_mars!J22=0,März_mars!J22=" ",März_mars!K22=0,März_mars!K22=" "),"NOK","OK")</f>
        <v>NOK</v>
      </c>
      <c r="AQ19" s="15">
        <f t="shared" si="3"/>
        <v>0</v>
      </c>
      <c r="AR19" s="15">
        <f>IF(OR(März_mars!N22=6,März_mars!N22=8,März_mars!N22=10),0,März_mars!O22)</f>
        <v>0</v>
      </c>
      <c r="AS19" s="19" t="str">
        <f>VLOOKUP(März_mars!N22,T_01!$GY$1:$LP$11,2,FALSE)</f>
        <v xml:space="preserve"> </v>
      </c>
      <c r="AT19" s="17">
        <f t="shared" si="14"/>
        <v>42073</v>
      </c>
      <c r="AU19" s="14" t="str">
        <f>IF(AT19="","",VLOOKUP(WEEKDAY(AT19),$A$71:$F$77,1+VLOOKUP(Bilanz_bilan!$D$42,T_01!$A$67:$B$68,2,FALSE)))</f>
        <v>Lu</v>
      </c>
      <c r="AV19" s="55"/>
      <c r="AW19" s="91"/>
      <c r="AX19" s="20"/>
      <c r="AZ19" s="514">
        <f>IF(T_01!BA19="OK",April_avril!E22-April_avril!D22,0)</f>
        <v>0</v>
      </c>
      <c r="BA19" s="509" t="str">
        <f>IF(OR(April_avril!D22=0,April_avril!D22=" ",April_avril!E22=0,April_avril!E22=" "),"NOK","OK")</f>
        <v>NOK</v>
      </c>
      <c r="BB19" s="514">
        <f>IF(T_01!BC19="OK",April_avril!G22-April_avril!F22,0)</f>
        <v>0</v>
      </c>
      <c r="BC19" s="509" t="str">
        <f>IF(OR(April_avril!F22=0,April_avril!F22=" ",April_avril!G22=0,April_avril!G22=" "),"NOK","OK")</f>
        <v>NOK</v>
      </c>
      <c r="BD19" s="514">
        <f>IF(T_01!BE19="OK",April_avril!I22-April_avril!H22,0)</f>
        <v>0</v>
      </c>
      <c r="BE19" s="509" t="str">
        <f>IF(OR(April_avril!H22=0,April_avril!H22=" ",April_avril!I22=0,April_avril!I22=" "),"NOK","OK")</f>
        <v>NOK</v>
      </c>
      <c r="BF19" s="514">
        <f>IF(T_01!BG19="OK",April_avril!K22-April_avril!J22,0)</f>
        <v>0</v>
      </c>
      <c r="BG19" s="509" t="str">
        <f>IF(OR(April_avril!J22=0,April_avril!J22=" ",April_avril!K22=0,April_avril!K22=" "),"NOK","OK")</f>
        <v>NOK</v>
      </c>
      <c r="BH19" s="510">
        <f t="shared" si="0"/>
        <v>0</v>
      </c>
      <c r="BI19" s="510">
        <f>IF(OR(April_avril!N22=6,April_avril!N22=8,April_avril!N22=10),0,April_avril!O22)</f>
        <v>0</v>
      </c>
      <c r="BJ19" s="515" t="str">
        <f>VLOOKUP(April_avril!N22,$GY$1:$LP$11,2,FALSE)</f>
        <v xml:space="preserve"> </v>
      </c>
      <c r="BK19" s="513">
        <f t="shared" si="15"/>
        <v>42104</v>
      </c>
      <c r="BL19" s="462" t="str">
        <f>IF(BK19="","",VLOOKUP(WEEKDAY(BK19),$A$71:$F$77,1+VLOOKUP(Bilanz_bilan!$D$42,T_01!$A$67:$B$68,2,FALSE)))</f>
        <v>Je</v>
      </c>
      <c r="BM19" s="55"/>
      <c r="BN19" s="91"/>
      <c r="BQ19" s="18">
        <f>IF(T_01!BR19="OK",Mai_mai!E22-Mai_mai!D22,0)</f>
        <v>0</v>
      </c>
      <c r="BR19" s="14" t="str">
        <f>IF(OR(Mai_mai!D22=0,Mai_mai!D22=" ",Mai_mai!E22=0,Mai_mai!E22=" "),"NOK","OK")</f>
        <v>NOK</v>
      </c>
      <c r="BS19" s="18">
        <f>IF(T_01!BT19="OK",Mai_mai!G22-Mai_mai!F22,0)</f>
        <v>0</v>
      </c>
      <c r="BT19" s="14" t="str">
        <f>IF(OR(Mai_mai!F22=0,Mai_mai!F22=" ",Mai_mai!G22=0,Mai_mai!G22=" "),"NOK","OK")</f>
        <v>NOK</v>
      </c>
      <c r="BU19" s="18">
        <f>IF(T_01!BV19="OK",Mai_mai!I22-Mai_mai!H22,0)</f>
        <v>0</v>
      </c>
      <c r="BV19" s="14" t="str">
        <f>IF(OR(Mai_mai!H22=0,Mai_mai!H22=" ",Mai_mai!I22=0,Mai_mai!I22=" "),"NOK","OK")</f>
        <v>NOK</v>
      </c>
      <c r="BW19" s="18">
        <f>IF(T_01!BX19="OK",Mai_mai!K22-Mai_mai!J22,0)</f>
        <v>0</v>
      </c>
      <c r="BX19" s="14" t="str">
        <f>IF(OR(Mai_mai!J22=0,Mai_mai!J22=" ",Mai_mai!K22=0,Mai_mai!K22=" "),"NOK","OK")</f>
        <v>NOK</v>
      </c>
      <c r="BY19" s="15">
        <f t="shared" si="4"/>
        <v>0</v>
      </c>
      <c r="BZ19" s="15">
        <f>IF(OR(Mai_mai!N22=6,Mai_mai!N22=8,Mai_mai!N22=10),0,Mai_mai!O22)</f>
        <v>0</v>
      </c>
      <c r="CA19" s="19" t="str">
        <f>VLOOKUP(Mai_mai!N22,T_01!$GY$1:$LP$11,2,FALSE)</f>
        <v xml:space="preserve"> </v>
      </c>
      <c r="CB19" s="17">
        <f t="shared" si="16"/>
        <v>42134</v>
      </c>
      <c r="CC19" s="14" t="str">
        <f>IF(CB19="","",VLOOKUP(WEEKDAY(CB19),$A$71:$F$77,1+VLOOKUP(Bilanz_bilan!$D$42,T_01!$A$67:$B$68,2,FALSE)))</f>
        <v>Sa</v>
      </c>
      <c r="CD19" s="55"/>
      <c r="CE19" s="91"/>
      <c r="CH19" s="514">
        <f>IF(T_01!CI19="OK",Juni_juin!E22-Juni_juin!D22,0)</f>
        <v>0</v>
      </c>
      <c r="CI19" s="509" t="str">
        <f>IF(OR(Juni_juin!D22=0,Juni_juin!D22=" ",Juni_juin!E22=0,Juni_juin!E22=" "),"NOK","OK")</f>
        <v>NOK</v>
      </c>
      <c r="CJ19" s="514">
        <f>IF(T_01!CK19="OK",Juni_juin!G22-Juni_juin!F22,0)</f>
        <v>0</v>
      </c>
      <c r="CK19" s="509" t="str">
        <f>IF(OR(Juni_juin!F22=0,Juni_juin!F22=" ",Juni_juin!G22=0,Juni_juin!G22=" "),"NOK","OK")</f>
        <v>NOK</v>
      </c>
      <c r="CL19" s="514">
        <f>IF(T_01!CM19="OK",Juni_juin!I22-Juni_juin!H22,0)</f>
        <v>0</v>
      </c>
      <c r="CM19" s="509" t="str">
        <f>IF(OR(Juni_juin!H22=0,Juni_juin!H22=" ",Juni_juin!I22=0,Juni_juin!I22=" "),"NOK","OK")</f>
        <v>NOK</v>
      </c>
      <c r="CN19" s="514">
        <f>IF(T_01!CO19="OK",Juni_juin!K22-Juni_juin!J22,0)</f>
        <v>0</v>
      </c>
      <c r="CO19" s="509" t="str">
        <f>IF(OR(Juni_juin!J22=0,Juni_juin!J22=" ",Juni_juin!K22=0,Juni_juin!K22=" "),"NOK","OK")</f>
        <v>NOK</v>
      </c>
      <c r="CP19" s="510">
        <f t="shared" si="5"/>
        <v>0</v>
      </c>
      <c r="CQ19" s="510">
        <f>IF(OR(Juni_juin!N22=6,Juni_juin!N22=8,Juni_juin!N22=10),0,Juni_juin!O22)</f>
        <v>0</v>
      </c>
      <c r="CR19" s="515" t="str">
        <f>VLOOKUP(Juni_juin!N22,$GY$1:$LP$11,2,FALSE)</f>
        <v xml:space="preserve"> </v>
      </c>
      <c r="CS19" s="513">
        <f t="shared" si="17"/>
        <v>42165</v>
      </c>
      <c r="CT19" s="509" t="str">
        <f>IF(CS19="","",VLOOKUP(WEEKDAY(CS19),$A$71:$F$77,1+VLOOKUP(Bilanz_bilan!$D$42,T_01!$A$67:$B$68,2,FALSE)))</f>
        <v>Ma</v>
      </c>
      <c r="CU19" s="55"/>
      <c r="CV19" s="91"/>
      <c r="CY19" s="18">
        <f>IF(T_01!CZ19="OK",Juli_juillet!E22-Juli_juillet!D22,0)</f>
        <v>0</v>
      </c>
      <c r="CZ19" s="14" t="str">
        <f>IF(OR(Juli_juillet!D22=0,Juli_juillet!D22=" ",Juli_juillet!E22=0,Juli_juillet!E22=" "),"NOK","OK")</f>
        <v>NOK</v>
      </c>
      <c r="DA19" s="18">
        <f>IF(T_01!DB19="OK",Juli_juillet!G22-Juli_juillet!F22,0)</f>
        <v>0</v>
      </c>
      <c r="DB19" s="14" t="str">
        <f>IF(OR(Juli_juillet!F22=0,Juli_juillet!F22=" ",Juli_juillet!G22=0,Juli_juillet!G22=" "),"NOK","OK")</f>
        <v>NOK</v>
      </c>
      <c r="DC19" s="18">
        <f>IF(T_01!DD19="OK",Juli_juillet!I22-Juli_juillet!H22,0)</f>
        <v>0</v>
      </c>
      <c r="DD19" s="14" t="str">
        <f>IF(OR(Juli_juillet!H22=0,Juli_juillet!H22=" ",Juli_juillet!I22=0,Juli_juillet!I22=" "),"NOK","OK")</f>
        <v>NOK</v>
      </c>
      <c r="DE19" s="18">
        <f>IF(T_01!DF19="OK",Juli_juillet!K22-Juli_juillet!J22,0)</f>
        <v>0</v>
      </c>
      <c r="DF19" s="14" t="str">
        <f>IF(OR(Juli_juillet!J22=0,Juli_juillet!J22=" ",Juli_juillet!K22=0,Juli_juillet!K22=" "),"NOK","OK")</f>
        <v>NOK</v>
      </c>
      <c r="DG19" s="15">
        <f t="shared" si="6"/>
        <v>0</v>
      </c>
      <c r="DH19" s="15">
        <f>IF(OR(Juli_juillet!N22=6,Juli_juillet!N22=8,Juli_juillet!N22=10),0,Juli_juillet!O22)</f>
        <v>0</v>
      </c>
      <c r="DI19" s="19" t="str">
        <f>VLOOKUP(Juli_juillet!N22,T_01!$GY$1:$LP$11,2,FALSE)</f>
        <v xml:space="preserve"> </v>
      </c>
      <c r="DJ19" s="17">
        <f t="shared" si="18"/>
        <v>42195</v>
      </c>
      <c r="DK19" s="14" t="str">
        <f>IF(DJ19="","",VLOOKUP(WEEKDAY(DJ19),$A$71:$F$77,1+VLOOKUP(Bilanz_bilan!$D$42,T_01!$A$67:$B$68,2,FALSE)))</f>
        <v>Je</v>
      </c>
      <c r="DL19" s="55"/>
      <c r="DM19" s="91"/>
      <c r="DP19" s="514">
        <f>IF(T_01!DQ19="OK",August_août!E22-August_août!D22,0)</f>
        <v>0</v>
      </c>
      <c r="DQ19" s="509" t="str">
        <f>IF(OR(August_août!D22=0,August_août!D22=" ",August_août!E22=0,August_août!E22=" "),"NOK","OK")</f>
        <v>NOK</v>
      </c>
      <c r="DR19" s="514">
        <f>IF(T_01!DS19="OK",August_août!G22-August_août!F22,0)</f>
        <v>0</v>
      </c>
      <c r="DS19" s="509" t="str">
        <f>IF(OR(August_août!F22=0,August_août!F22=" ",August_août!G22=0,August_août!G22=" "),"NOK","OK")</f>
        <v>NOK</v>
      </c>
      <c r="DT19" s="514">
        <f>IF(T_01!DU19="OK",August_août!I22-August_août!H22,0)</f>
        <v>0</v>
      </c>
      <c r="DU19" s="509" t="str">
        <f>IF(OR(August_août!H22=0,August_août!H22=" ",August_août!I22=0,August_août!I22=" "),"NOK","OK")</f>
        <v>NOK</v>
      </c>
      <c r="DV19" s="514">
        <f>IF(T_01!DW19="OK",August_août!K22-August_août!J22,0)</f>
        <v>0</v>
      </c>
      <c r="DW19" s="509" t="str">
        <f>IF(OR(August_août!J22=0,August_août!J22=" ",August_août!K22=0,August_août!K22=" "),"NOK","OK")</f>
        <v>NOK</v>
      </c>
      <c r="DX19" s="510">
        <f t="shared" si="7"/>
        <v>0</v>
      </c>
      <c r="DY19" s="510">
        <f>IF(OR(August_août!N22=6,August_août!N22=8,August_août!N22=10),0,August_août!O22)</f>
        <v>0</v>
      </c>
      <c r="DZ19" s="515" t="str">
        <f>VLOOKUP(August_août!N22,T_01!$GY$1:$LP$11,2,FALSE)</f>
        <v xml:space="preserve"> </v>
      </c>
      <c r="EA19" s="513">
        <f t="shared" si="19"/>
        <v>42226</v>
      </c>
      <c r="EB19" s="509" t="str">
        <f>IF(EA19="","",VLOOKUP(WEEKDAY(EA19),$A$71:$F$77,1+VLOOKUP(Bilanz_bilan!$D$42,T_01!$A$67:$B$68,2,FALSE)))</f>
        <v>Di</v>
      </c>
      <c r="EC19" s="55"/>
      <c r="ED19" s="91"/>
      <c r="EG19" s="18">
        <f>IF(T_01!EH19="OK",September_septembre!E22-September_septembre!D22,0)</f>
        <v>0</v>
      </c>
      <c r="EH19" s="14" t="str">
        <f>IF(OR(September_septembre!D22=0,September_septembre!D22=" ",September_septembre!E22=0,September_septembre!E22=" "),"NOK","OK")</f>
        <v>NOK</v>
      </c>
      <c r="EI19" s="18">
        <f>IF(T_01!EJ19="OK",September_septembre!G22-September_septembre!F22,0)</f>
        <v>0</v>
      </c>
      <c r="EJ19" s="14" t="str">
        <f>IF(OR(September_septembre!F22=0,September_septembre!F22=" ",September_septembre!G22=0,September_septembre!G22=" "),"NOK","OK")</f>
        <v>NOK</v>
      </c>
      <c r="EK19" s="18">
        <f>IF(T_01!EL19="OK",September_septembre!I22-September_septembre!H22,0)</f>
        <v>0</v>
      </c>
      <c r="EL19" s="14" t="str">
        <f>IF(OR(September_septembre!H22=0,September_septembre!H22=" ",September_septembre!I22=0,September_septembre!I22=" "),"NOK","OK")</f>
        <v>NOK</v>
      </c>
      <c r="EM19" s="18">
        <f>IF(T_01!EN19="OK",September_septembre!K22-September_septembre!J22,0)</f>
        <v>0</v>
      </c>
      <c r="EN19" s="14" t="str">
        <f>IF(OR(September_septembre!J22=0,September_septembre!J22=" ",September_septembre!K22=0,September_septembre!K22=" "),"NOK","OK")</f>
        <v>NOK</v>
      </c>
      <c r="EO19" s="15">
        <f t="shared" si="8"/>
        <v>0</v>
      </c>
      <c r="EP19" s="15">
        <f>IF(OR(September_septembre!N22=6,September_septembre!N22=8,September_septembre!N22=10),0,September_septembre!O22)</f>
        <v>0</v>
      </c>
      <c r="EQ19" s="19" t="str">
        <f>VLOOKUP(September_septembre!N22,T_01!$GY$1:$LP$11,2,FALSE)</f>
        <v xml:space="preserve"> </v>
      </c>
      <c r="ER19" s="17">
        <f t="shared" si="20"/>
        <v>42257</v>
      </c>
      <c r="ES19" s="14" t="str">
        <f>IF(ER19="","",VLOOKUP(WEEKDAY(ER19),$A$71:$F$77,1+VLOOKUP(Bilanz_bilan!$D$42,T_01!$A$67:$B$68,2,FALSE)))</f>
        <v>Me</v>
      </c>
      <c r="ET19" s="55"/>
      <c r="EU19" s="91"/>
      <c r="EX19" s="514">
        <f>IF(T_01!EY19="OK",Oktober_octobre!E22-Oktober_octobre!D22,0)</f>
        <v>0</v>
      </c>
      <c r="EY19" s="509" t="str">
        <f>IF(OR(Oktober_octobre!D22=0,Oktober_octobre!D22=" ",Oktober_octobre!E22=0,Oktober_octobre!E22=" "),"NOK","OK")</f>
        <v>NOK</v>
      </c>
      <c r="EZ19" s="514">
        <f>IF(T_01!FA19="OK",Oktober_octobre!G22-Oktober_octobre!F22,0)</f>
        <v>0</v>
      </c>
      <c r="FA19" s="509" t="str">
        <f>IF(OR(Oktober_octobre!F22=0,Oktober_octobre!F22=" ",Oktober_octobre!G22=0,Oktober_octobre!G22=" "),"NOK","OK")</f>
        <v>NOK</v>
      </c>
      <c r="FB19" s="514">
        <f>IF(T_01!FC19="OK",Oktober_octobre!I22-Oktober_octobre!H22,0)</f>
        <v>0</v>
      </c>
      <c r="FC19" s="509" t="str">
        <f>IF(OR(Oktober_octobre!H22=0,Oktober_octobre!H22=" ",Oktober_octobre!I22=0,Oktober_octobre!I22=" "),"NOK","OK")</f>
        <v>NOK</v>
      </c>
      <c r="FD19" s="514">
        <f>IF(T_01!FE19="OK",Oktober_octobre!K22-Oktober_octobre!J22,0)</f>
        <v>0</v>
      </c>
      <c r="FE19" s="509" t="str">
        <f>IF(OR(Oktober_octobre!J22=0,Oktober_octobre!J22=" ",Oktober_octobre!K22=0,Oktober_octobre!K22=" "),"NOK","OK")</f>
        <v>NOK</v>
      </c>
      <c r="FF19" s="510">
        <f t="shared" si="9"/>
        <v>0</v>
      </c>
      <c r="FG19" s="510">
        <f>IF(OR(Oktober_octobre!N22=6,Oktober_octobre!N22=8,Oktober_octobre!N22=10),0,Oktober_octobre!O22)</f>
        <v>0</v>
      </c>
      <c r="FH19" s="515" t="str">
        <f>VLOOKUP(Oktober_octobre!N22,T_01!$GY$1:$LP$11,2,FALSE)</f>
        <v xml:space="preserve"> </v>
      </c>
      <c r="FI19" s="516">
        <f t="shared" si="21"/>
        <v>42287</v>
      </c>
      <c r="FJ19" s="509" t="str">
        <f>IF(FI19="","",VLOOKUP(WEEKDAY(FI19),$A$71:$F$77,1+VLOOKUP(Bilanz_bilan!$D$42,T_01!$A$67:$B$68,2,FALSE)))</f>
        <v>Ve</v>
      </c>
      <c r="FK19" s="55"/>
      <c r="FL19" s="91"/>
      <c r="FO19" s="18">
        <f>IF(T_01!FP19="OK",November_novembre!E22-November_novembre!D22,0)</f>
        <v>0</v>
      </c>
      <c r="FP19" s="14" t="str">
        <f>IF(OR(November_novembre!D22=0,November_novembre!D22=" ",November_novembre!E22=0,November_novembre!E22=" "),"NOK","OK")</f>
        <v>NOK</v>
      </c>
      <c r="FQ19" s="18">
        <f>IF(T_01!FR19="OK",November_novembre!G22-November_novembre!F22,0)</f>
        <v>0</v>
      </c>
      <c r="FR19" s="14" t="str">
        <f>IF(OR(November_novembre!F22=0,November_novembre!F22=" ",November_novembre!G22=0,November_novembre!G22=" "),"NOK","OK")</f>
        <v>NOK</v>
      </c>
      <c r="FS19" s="18">
        <f>IF(T_01!FT19="OK",November_novembre!I22-November_novembre!H22,0)</f>
        <v>0</v>
      </c>
      <c r="FT19" s="14" t="str">
        <f>IF(OR(November_novembre!H22=0,November_novembre!H22=" ",November_novembre!I22=0,November_novembre!I22=" "),"NOK","OK")</f>
        <v>NOK</v>
      </c>
      <c r="FU19" s="18">
        <f>IF(T_01!FV19="OK",November_novembre!K22-November_novembre!J22,0)</f>
        <v>0</v>
      </c>
      <c r="FV19" s="14" t="str">
        <f>IF(OR(November_novembre!J22=0,November_novembre!J22=" ",November_novembre!K22=0,November_novembre!K22=" "),"NOK","OK")</f>
        <v>NOK</v>
      </c>
      <c r="FW19" s="15">
        <f t="shared" si="10"/>
        <v>0</v>
      </c>
      <c r="FX19" s="15">
        <f>IF(OR(November_novembre!N22=6,November_novembre!N22=8,November_novembre!N22=10),0,November_novembre!O22)</f>
        <v>0</v>
      </c>
      <c r="FY19" s="19" t="str">
        <f>VLOOKUP(November_novembre!N22,T_01!$GY$1:$LP$11,2,FALSE)</f>
        <v xml:space="preserve"> </v>
      </c>
      <c r="FZ19" s="17">
        <f t="shared" si="22"/>
        <v>42318</v>
      </c>
      <c r="GA19" s="14" t="str">
        <f>IF(FZ19="","",VLOOKUP(WEEKDAY(FZ19),$A$71:$F$77,1+VLOOKUP(Bilanz_bilan!$D$42,T_01!$A$67:$B$68,2,FALSE)))</f>
        <v>Lu</v>
      </c>
      <c r="GB19" s="55"/>
      <c r="GC19" s="91"/>
      <c r="GF19" s="514">
        <f>IF(T_01!GG19="OK",Dezember_décembre!E22-Dezember_décembre!D22,0)</f>
        <v>0</v>
      </c>
      <c r="GG19" s="509" t="str">
        <f>IF(OR(Dezember_décembre!D22=0,Dezember_décembre!D22=" ",Dezember_décembre!E22=0,Dezember_décembre!E22=" "),"NOK","OK")</f>
        <v>NOK</v>
      </c>
      <c r="GH19" s="514">
        <f>IF(T_01!GI19="OK",Dezember_décembre!G22-Dezember_décembre!F22,0)</f>
        <v>0</v>
      </c>
      <c r="GI19" s="509" t="str">
        <f>IF(OR(Dezember_décembre!F22=0,Dezember_décembre!F22=" ",Dezember_décembre!G22=0,Dezember_décembre!G22=" "),"NOK","OK")</f>
        <v>NOK</v>
      </c>
      <c r="GJ19" s="514">
        <f>IF(T_01!GK19="OK",Dezember_décembre!I22-Dezember_décembre!H22,0)</f>
        <v>0</v>
      </c>
      <c r="GK19" s="509" t="str">
        <f>IF(OR(Dezember_décembre!H22=0,Dezember_décembre!H22=" ",Dezember_décembre!I22=0,Dezember_décembre!I22=" "),"NOK","OK")</f>
        <v>NOK</v>
      </c>
      <c r="GL19" s="514">
        <f>IF(T_01!GM19="OK",Dezember_décembre!K22-Dezember_décembre!J22,0)</f>
        <v>0</v>
      </c>
      <c r="GM19" s="509" t="str">
        <f>IF(OR(Dezember_décembre!J22=0,Dezember_décembre!J22=" ",Dezember_décembre!K22=0,Dezember_décembre!K22=" "),"NOK","OK")</f>
        <v>NOK</v>
      </c>
      <c r="GN19" s="510">
        <f t="shared" si="11"/>
        <v>0</v>
      </c>
      <c r="GO19" s="510">
        <f>IF(OR(Dezember_décembre!N22=6,Dezember_décembre!N22=8,Dezember_décembre!N22=10),0,Dezember_décembre!O22)</f>
        <v>0</v>
      </c>
      <c r="GP19" s="515" t="str">
        <f>VLOOKUP(Dezember_décembre!N22,T_01!$GY$1:$LP$11,2,FALSE)</f>
        <v xml:space="preserve"> </v>
      </c>
      <c r="GQ19" s="513">
        <f t="shared" si="23"/>
        <v>42348</v>
      </c>
      <c r="GR19" s="509" t="str">
        <f>IF(GQ19="","",VLOOKUP(WEEKDAY(GQ19),$A$71:$F$77,1+VLOOKUP(Bilanz_bilan!$D$42,T_01!$A$67:$B$68,2,FALSE)))</f>
        <v>Me</v>
      </c>
      <c r="GS19" s="55"/>
      <c r="GT19" s="91"/>
    </row>
    <row r="20" spans="1:202" ht="14.25">
      <c r="A20" s="18">
        <f>IF(T_01!B20="OK",Januar_janvier!E23-Januar_janvier!D23,0)</f>
        <v>0</v>
      </c>
      <c r="B20" s="14" t="str">
        <f>IF(OR(Januar_janvier!D23=0,Januar_janvier!D23=" ",Januar_janvier!E23=0,Januar_janvier!E23=" "),"NOK","OK")</f>
        <v>NOK</v>
      </c>
      <c r="C20" s="18">
        <f>IF(T_01!D20="OK",Januar_janvier!G23-Januar_janvier!F23,0)</f>
        <v>0</v>
      </c>
      <c r="D20" s="14" t="str">
        <f>IF(OR(Januar_janvier!F23=0,Januar_janvier!F23=" ",Januar_janvier!G23=0,Januar_janvier!G23=" "),"NOK","OK")</f>
        <v>NOK</v>
      </c>
      <c r="E20" s="18">
        <f>IF(T_01!F20="OK",Januar_janvier!I23-Januar_janvier!H23,0)</f>
        <v>0</v>
      </c>
      <c r="F20" s="14" t="str">
        <f>IF(OR(Januar_janvier!H23=0,Januar_janvier!H23=" ",Januar_janvier!I23=0,Januar_janvier!I23=" "),"NOK","OK")</f>
        <v>NOK</v>
      </c>
      <c r="G20" s="18">
        <f>IF(T_01!H20="OK",Januar_janvier!K23-Januar_janvier!J23,0)</f>
        <v>0</v>
      </c>
      <c r="H20" s="14" t="str">
        <f>IF(OR(Januar_janvier!J23=0,Januar_janvier!J23=" ",Januar_janvier!K23=0,Januar_janvier!K23=" "),"NOK","OK")</f>
        <v>NOK</v>
      </c>
      <c r="I20" s="15">
        <f t="shared" si="1"/>
        <v>0</v>
      </c>
      <c r="J20" s="15">
        <f>IF(OR(Januar_janvier!N23=6,Januar_janvier!N23=8,Januar_janvier!N23=10),0,Januar_janvier!O23)</f>
        <v>0</v>
      </c>
      <c r="K20" s="19" t="str">
        <f>VLOOKUP(Januar_janvier!N23,T_01!$GY$1:$LP$11,2,FALSE)</f>
        <v xml:space="preserve"> </v>
      </c>
      <c r="L20" s="85">
        <f t="shared" si="12"/>
        <v>42015</v>
      </c>
      <c r="M20" s="14" t="str">
        <f>IF(L20="","",VLOOKUP(WEEKDAY(L20),$A$71:$F$77,1+VLOOKUP(Bilanz_bilan!$D$42,T_01!$A$67:$B$68,2,FALSE)))</f>
        <v>Sa</v>
      </c>
      <c r="N20" s="55"/>
      <c r="O20" s="91"/>
      <c r="R20" s="514">
        <f>IF(T_01!S20="OK",Februar_février!E23-Februar_février!D23,0)</f>
        <v>0</v>
      </c>
      <c r="S20" s="509" t="str">
        <f>IF(OR(Februar_février!D23=0,Februar_février!D23=" ",Februar_février!E23=0,Februar_février!E23=" "),"NOK","OK")</f>
        <v>NOK</v>
      </c>
      <c r="T20" s="514">
        <f>IF(T_01!U20="OK",Februar_février!G23-Februar_février!F23,0)</f>
        <v>0</v>
      </c>
      <c r="U20" s="509" t="str">
        <f>IF(OR(Februar_février!F23=0,Februar_février!F23=" ",Februar_février!G23=0,Februar_février!G23=" "),"NOK","OK")</f>
        <v>NOK</v>
      </c>
      <c r="V20" s="514">
        <f>IF(T_01!W20="OK",Februar_février!I23-Februar_février!H23,0)</f>
        <v>0</v>
      </c>
      <c r="W20" s="509" t="str">
        <f>IF(OR(Februar_février!H23=0,Februar_février!H23=" ",Februar_février!I23=0,Februar_février!I23=" "),"NOK","OK")</f>
        <v>NOK</v>
      </c>
      <c r="X20" s="514">
        <f>IF(T_01!Y20="OK",Februar_février!K23-Februar_février!J23,0)</f>
        <v>0</v>
      </c>
      <c r="Y20" s="509" t="str">
        <f>IF(OR(Februar_février!J23=0,Februar_février!J23=" ",Februar_février!K23=0,Februar_février!K23=" "),"NOK","OK")</f>
        <v>NOK</v>
      </c>
      <c r="Z20" s="510">
        <f t="shared" si="2"/>
        <v>0</v>
      </c>
      <c r="AA20" s="510">
        <f>IF(OR(Februar_février!N23=6,Februar_février!N23=8,Februar_février!N23=10),0,Februar_février!O23)</f>
        <v>0</v>
      </c>
      <c r="AB20" s="515" t="str">
        <f>VLOOKUP(Februar_février!N23,$GY$1:$LP$11,2,FALSE)</f>
        <v xml:space="preserve"> </v>
      </c>
      <c r="AC20" s="513">
        <f t="shared" si="13"/>
        <v>42046</v>
      </c>
      <c r="AD20" s="509" t="str">
        <f>IF(AC20="","",VLOOKUP(WEEKDAY(AC20),$A$71:$F$77,1+VLOOKUP(Bilanz_bilan!$D$42,T_01!$A$67:$B$68,2,FALSE)))</f>
        <v>Ma</v>
      </c>
      <c r="AE20" s="55"/>
      <c r="AF20" s="91"/>
      <c r="AG20" s="379"/>
      <c r="AH20" s="20"/>
      <c r="AI20" s="18">
        <f>IF(T_01!AJ20="OK",März_mars!E23-März_mars!D23,0)</f>
        <v>0</v>
      </c>
      <c r="AJ20" s="14" t="str">
        <f>IF(OR(März_mars!D23=0,März_mars!D23=" ",März_mars!E23=0,März_mars!E23=" "),"NOK","OK")</f>
        <v>NOK</v>
      </c>
      <c r="AK20" s="18">
        <f>IF(T_01!AL20="OK",März_mars!G23-März_mars!F23,0)</f>
        <v>0</v>
      </c>
      <c r="AL20" s="14" t="str">
        <f>IF(OR(März_mars!F23=0,März_mars!F23=" ",März_mars!G23=0,März_mars!G23=" "),"NOK","OK")</f>
        <v>NOK</v>
      </c>
      <c r="AM20" s="18">
        <f>IF(T_01!AN20="OK",März_mars!I23-März_mars!H23,0)</f>
        <v>0</v>
      </c>
      <c r="AN20" s="14" t="str">
        <f>IF(OR(März_mars!H23=0,März_mars!H23=" ",März_mars!I23=0,März_mars!I23=" "),"NOK","OK")</f>
        <v>NOK</v>
      </c>
      <c r="AO20" s="18">
        <f>IF(T_01!AP20="OK",März_mars!K23-März_mars!J23,0)</f>
        <v>0</v>
      </c>
      <c r="AP20" s="14" t="str">
        <f>IF(OR(März_mars!J23=0,März_mars!J23=" ",März_mars!K23=0,März_mars!K23=" "),"NOK","OK")</f>
        <v>NOK</v>
      </c>
      <c r="AQ20" s="15">
        <f t="shared" si="3"/>
        <v>0</v>
      </c>
      <c r="AR20" s="15">
        <f>IF(OR(März_mars!N23=6,März_mars!N23=8,März_mars!N23=10),0,März_mars!O23)</f>
        <v>0</v>
      </c>
      <c r="AS20" s="19" t="str">
        <f>VLOOKUP(März_mars!N23,T_01!$GY$1:$LP$11,2,FALSE)</f>
        <v xml:space="preserve"> </v>
      </c>
      <c r="AT20" s="17">
        <f t="shared" si="14"/>
        <v>42074</v>
      </c>
      <c r="AU20" s="14" t="str">
        <f>IF(AT20="","",VLOOKUP(WEEKDAY(AT20),$A$71:$F$77,1+VLOOKUP(Bilanz_bilan!$D$42,T_01!$A$67:$B$68,2,FALSE)))</f>
        <v>Ma</v>
      </c>
      <c r="AV20" s="55"/>
      <c r="AW20" s="91"/>
      <c r="AX20" s="20"/>
      <c r="AZ20" s="514">
        <f>IF(T_01!BA20="OK",April_avril!E23-April_avril!D23,0)</f>
        <v>0</v>
      </c>
      <c r="BA20" s="509" t="str">
        <f>IF(OR(April_avril!D23=0,April_avril!D23=" ",April_avril!E23=0,April_avril!E23=" "),"NOK","OK")</f>
        <v>NOK</v>
      </c>
      <c r="BB20" s="514">
        <f>IF(T_01!BC20="OK",April_avril!G23-April_avril!F23,0)</f>
        <v>0</v>
      </c>
      <c r="BC20" s="509" t="str">
        <f>IF(OR(April_avril!F23=0,April_avril!F23=" ",April_avril!G23=0,April_avril!G23=" "),"NOK","OK")</f>
        <v>NOK</v>
      </c>
      <c r="BD20" s="514">
        <f>IF(T_01!BE20="OK",April_avril!I23-April_avril!H23,0)</f>
        <v>0</v>
      </c>
      <c r="BE20" s="509" t="str">
        <f>IF(OR(April_avril!H23=0,April_avril!H23=" ",April_avril!I23=0,April_avril!I23=" "),"NOK","OK")</f>
        <v>NOK</v>
      </c>
      <c r="BF20" s="514">
        <f>IF(T_01!BG20="OK",April_avril!K23-April_avril!J23,0)</f>
        <v>0</v>
      </c>
      <c r="BG20" s="509" t="str">
        <f>IF(OR(April_avril!J23=0,April_avril!J23=" ",April_avril!K23=0,April_avril!K23=" "),"NOK","OK")</f>
        <v>NOK</v>
      </c>
      <c r="BH20" s="510">
        <f t="shared" si="0"/>
        <v>0</v>
      </c>
      <c r="BI20" s="510">
        <f>IF(OR(April_avril!N23=6,April_avril!N23=8,April_avril!N23=10),0,April_avril!O23)</f>
        <v>0</v>
      </c>
      <c r="BJ20" s="515" t="str">
        <f>VLOOKUP(April_avril!N23,$GY$1:$LP$11,2,FALSE)</f>
        <v xml:space="preserve"> </v>
      </c>
      <c r="BK20" s="513">
        <f t="shared" si="15"/>
        <v>42105</v>
      </c>
      <c r="BL20" s="462" t="str">
        <f>IF(BK20="","",VLOOKUP(WEEKDAY(BK20),$A$71:$F$77,1+VLOOKUP(Bilanz_bilan!$D$42,T_01!$A$67:$B$68,2,FALSE)))</f>
        <v>Ve</v>
      </c>
      <c r="BM20" s="55"/>
      <c r="BN20" s="91"/>
      <c r="BQ20" s="18">
        <f>IF(T_01!BR20="OK",Mai_mai!E23-Mai_mai!D23,0)</f>
        <v>0</v>
      </c>
      <c r="BR20" s="14" t="str">
        <f>IF(OR(Mai_mai!D23=0,Mai_mai!D23=" ",Mai_mai!E23=0,Mai_mai!E23=" "),"NOK","OK")</f>
        <v>NOK</v>
      </c>
      <c r="BS20" s="18">
        <f>IF(T_01!BT20="OK",Mai_mai!G23-Mai_mai!F23,0)</f>
        <v>0</v>
      </c>
      <c r="BT20" s="14" t="str">
        <f>IF(OR(Mai_mai!F23=0,Mai_mai!F23=" ",Mai_mai!G23=0,Mai_mai!G23=" "),"NOK","OK")</f>
        <v>NOK</v>
      </c>
      <c r="BU20" s="18">
        <f>IF(T_01!BV20="OK",Mai_mai!I23-Mai_mai!H23,0)</f>
        <v>0</v>
      </c>
      <c r="BV20" s="14" t="str">
        <f>IF(OR(Mai_mai!H23=0,Mai_mai!H23=" ",Mai_mai!I23=0,Mai_mai!I23=" "),"NOK","OK")</f>
        <v>NOK</v>
      </c>
      <c r="BW20" s="18">
        <f>IF(T_01!BX20="OK",Mai_mai!K23-Mai_mai!J23,0)</f>
        <v>0</v>
      </c>
      <c r="BX20" s="14" t="str">
        <f>IF(OR(Mai_mai!J23=0,Mai_mai!J23=" ",Mai_mai!K23=0,Mai_mai!K23=" "),"NOK","OK")</f>
        <v>NOK</v>
      </c>
      <c r="BY20" s="15">
        <f t="shared" si="4"/>
        <v>0</v>
      </c>
      <c r="BZ20" s="15">
        <f>IF(OR(Mai_mai!N23=6,Mai_mai!N23=8,Mai_mai!N23=10),0,Mai_mai!O23)</f>
        <v>0</v>
      </c>
      <c r="CA20" s="19" t="str">
        <f>VLOOKUP(Mai_mai!N23,T_01!$GY$1:$LP$11,2,FALSE)</f>
        <v xml:space="preserve"> </v>
      </c>
      <c r="CB20" s="17">
        <f t="shared" si="16"/>
        <v>42135</v>
      </c>
      <c r="CC20" s="14" t="str">
        <f>IF(CB20="","",VLOOKUP(WEEKDAY(CB20),$A$71:$F$77,1+VLOOKUP(Bilanz_bilan!$D$42,T_01!$A$67:$B$68,2,FALSE)))</f>
        <v>Di</v>
      </c>
      <c r="CD20" s="55"/>
      <c r="CE20" s="91"/>
      <c r="CH20" s="514">
        <f>IF(T_01!CI20="OK",Juni_juin!E23-Juni_juin!D23,0)</f>
        <v>0</v>
      </c>
      <c r="CI20" s="509" t="str">
        <f>IF(OR(Juni_juin!D23=0,Juni_juin!D23=" ",Juni_juin!E23=0,Juni_juin!E23=" "),"NOK","OK")</f>
        <v>NOK</v>
      </c>
      <c r="CJ20" s="514">
        <f>IF(T_01!CK20="OK",Juni_juin!G23-Juni_juin!F23,0)</f>
        <v>0</v>
      </c>
      <c r="CK20" s="509" t="str">
        <f>IF(OR(Juni_juin!F23=0,Juni_juin!F23=" ",Juni_juin!G23=0,Juni_juin!G23=" "),"NOK","OK")</f>
        <v>NOK</v>
      </c>
      <c r="CL20" s="514">
        <f>IF(T_01!CM20="OK",Juni_juin!I23-Juni_juin!H23,0)</f>
        <v>0</v>
      </c>
      <c r="CM20" s="509" t="str">
        <f>IF(OR(Juni_juin!H23=0,Juni_juin!H23=" ",Juni_juin!I23=0,Juni_juin!I23=" "),"NOK","OK")</f>
        <v>NOK</v>
      </c>
      <c r="CN20" s="514">
        <f>IF(T_01!CO20="OK",Juni_juin!K23-Juni_juin!J23,0)</f>
        <v>0</v>
      </c>
      <c r="CO20" s="509" t="str">
        <f>IF(OR(Juni_juin!J23=0,Juni_juin!J23=" ",Juni_juin!K23=0,Juni_juin!K23=" "),"NOK","OK")</f>
        <v>NOK</v>
      </c>
      <c r="CP20" s="510">
        <f t="shared" si="5"/>
        <v>0</v>
      </c>
      <c r="CQ20" s="510">
        <f>IF(OR(Juni_juin!N23=6,Juni_juin!N23=8,Juni_juin!N23=10),0,Juni_juin!O23)</f>
        <v>0</v>
      </c>
      <c r="CR20" s="515" t="str">
        <f>VLOOKUP(Juni_juin!N23,$GY$1:$LP$11,2,FALSE)</f>
        <v xml:space="preserve"> </v>
      </c>
      <c r="CS20" s="513">
        <f t="shared" si="17"/>
        <v>42166</v>
      </c>
      <c r="CT20" s="509" t="str">
        <f>IF(CS20="","",VLOOKUP(WEEKDAY(CS20),$A$71:$F$77,1+VLOOKUP(Bilanz_bilan!$D$42,T_01!$A$67:$B$68,2,FALSE)))</f>
        <v>Me</v>
      </c>
      <c r="CU20" s="55"/>
      <c r="CV20" s="91"/>
      <c r="CW20" s="20"/>
      <c r="CY20" s="18">
        <f>IF(T_01!CZ20="OK",Juli_juillet!E23-Juli_juillet!D23,0)</f>
        <v>0</v>
      </c>
      <c r="CZ20" s="14" t="str">
        <f>IF(OR(Juli_juillet!D23=0,Juli_juillet!D23=" ",Juli_juillet!E23=0,Juli_juillet!E23=" "),"NOK","OK")</f>
        <v>NOK</v>
      </c>
      <c r="DA20" s="18">
        <f>IF(T_01!DB20="OK",Juli_juillet!G23-Juli_juillet!F23,0)</f>
        <v>0</v>
      </c>
      <c r="DB20" s="14" t="str">
        <f>IF(OR(Juli_juillet!F23=0,Juli_juillet!F23=" ",Juli_juillet!G23=0,Juli_juillet!G23=" "),"NOK","OK")</f>
        <v>NOK</v>
      </c>
      <c r="DC20" s="18">
        <f>IF(T_01!DD20="OK",Juli_juillet!I23-Juli_juillet!H23,0)</f>
        <v>0</v>
      </c>
      <c r="DD20" s="14" t="str">
        <f>IF(OR(Juli_juillet!H23=0,Juli_juillet!H23=" ",Juli_juillet!I23=0,Juli_juillet!I23=" "),"NOK","OK")</f>
        <v>NOK</v>
      </c>
      <c r="DE20" s="18">
        <f>IF(T_01!DF20="OK",Juli_juillet!K23-Juli_juillet!J23,0)</f>
        <v>0</v>
      </c>
      <c r="DF20" s="14" t="str">
        <f>IF(OR(Juli_juillet!J23=0,Juli_juillet!J23=" ",Juli_juillet!K23=0,Juli_juillet!K23=" "),"NOK","OK")</f>
        <v>NOK</v>
      </c>
      <c r="DG20" s="15">
        <f t="shared" si="6"/>
        <v>0</v>
      </c>
      <c r="DH20" s="15">
        <f>IF(OR(Juli_juillet!N23=6,Juli_juillet!N23=8,Juli_juillet!N23=10),0,Juli_juillet!O23)</f>
        <v>0</v>
      </c>
      <c r="DI20" s="19" t="str">
        <f>VLOOKUP(Juli_juillet!N23,T_01!$GY$1:$LP$11,2,FALSE)</f>
        <v xml:space="preserve"> </v>
      </c>
      <c r="DJ20" s="17">
        <f t="shared" si="18"/>
        <v>42196</v>
      </c>
      <c r="DK20" s="14" t="str">
        <f>IF(DJ20="","",VLOOKUP(WEEKDAY(DJ20),$A$71:$F$77,1+VLOOKUP(Bilanz_bilan!$D$42,T_01!$A$67:$B$68,2,FALSE)))</f>
        <v>Ve</v>
      </c>
      <c r="DL20" s="55"/>
      <c r="DM20" s="91"/>
      <c r="DP20" s="514">
        <f>IF(T_01!DQ20="OK",August_août!E23-August_août!D23,0)</f>
        <v>0</v>
      </c>
      <c r="DQ20" s="509" t="str">
        <f>IF(OR(August_août!D23=0,August_août!D23=" ",August_août!E23=0,August_août!E23=" "),"NOK","OK")</f>
        <v>NOK</v>
      </c>
      <c r="DR20" s="514">
        <f>IF(T_01!DS20="OK",August_août!G23-August_août!F23,0)</f>
        <v>0</v>
      </c>
      <c r="DS20" s="509" t="str">
        <f>IF(OR(August_août!F23=0,August_août!F23=" ",August_août!G23=0,August_août!G23=" "),"NOK","OK")</f>
        <v>NOK</v>
      </c>
      <c r="DT20" s="514">
        <f>IF(T_01!DU20="OK",August_août!I23-August_août!H23,0)</f>
        <v>0</v>
      </c>
      <c r="DU20" s="509" t="str">
        <f>IF(OR(August_août!H23=0,August_août!H23=" ",August_août!I23=0,August_août!I23=" "),"NOK","OK")</f>
        <v>NOK</v>
      </c>
      <c r="DV20" s="514">
        <f>IF(T_01!DW20="OK",August_août!K23-August_août!J23,0)</f>
        <v>0</v>
      </c>
      <c r="DW20" s="509" t="str">
        <f>IF(OR(August_août!J23=0,August_août!J23=" ",August_août!K23=0,August_août!K23=" "),"NOK","OK")</f>
        <v>NOK</v>
      </c>
      <c r="DX20" s="510">
        <f t="shared" si="7"/>
        <v>0</v>
      </c>
      <c r="DY20" s="510">
        <f>IF(OR(August_août!N23=6,August_août!N23=8,August_août!N23=10),0,August_août!O23)</f>
        <v>0</v>
      </c>
      <c r="DZ20" s="515" t="str">
        <f>VLOOKUP(August_août!N23,T_01!$GY$1:$LP$11,2,FALSE)</f>
        <v xml:space="preserve"> </v>
      </c>
      <c r="EA20" s="513">
        <f t="shared" si="19"/>
        <v>42227</v>
      </c>
      <c r="EB20" s="509" t="str">
        <f>IF(EA20="","",VLOOKUP(WEEKDAY(EA20),$A$71:$F$77,1+VLOOKUP(Bilanz_bilan!$D$42,T_01!$A$67:$B$68,2,FALSE)))</f>
        <v>Lu</v>
      </c>
      <c r="EC20" s="55"/>
      <c r="ED20" s="91"/>
      <c r="EG20" s="18">
        <f>IF(T_01!EH20="OK",September_septembre!E23-September_septembre!D23,0)</f>
        <v>0</v>
      </c>
      <c r="EH20" s="14" t="str">
        <f>IF(OR(September_septembre!D23=0,September_septembre!D23=" ",September_septembre!E23=0,September_septembre!E23=" "),"NOK","OK")</f>
        <v>NOK</v>
      </c>
      <c r="EI20" s="18">
        <f>IF(T_01!EJ20="OK",September_septembre!G23-September_septembre!F23,0)</f>
        <v>0</v>
      </c>
      <c r="EJ20" s="14" t="str">
        <f>IF(OR(September_septembre!F23=0,September_septembre!F23=" ",September_septembre!G23=0,September_septembre!G23=" "),"NOK","OK")</f>
        <v>NOK</v>
      </c>
      <c r="EK20" s="18">
        <f>IF(T_01!EL20="OK",September_septembre!I23-September_septembre!H23,0)</f>
        <v>0</v>
      </c>
      <c r="EL20" s="14" t="str">
        <f>IF(OR(September_septembre!H23=0,September_septembre!H23=" ",September_septembre!I23=0,September_septembre!I23=" "),"NOK","OK")</f>
        <v>NOK</v>
      </c>
      <c r="EM20" s="18">
        <f>IF(T_01!EN20="OK",September_septembre!K23-September_septembre!J23,0)</f>
        <v>0</v>
      </c>
      <c r="EN20" s="14" t="str">
        <f>IF(OR(September_septembre!J23=0,September_septembre!J23=" ",September_septembre!K23=0,September_septembre!K23=" "),"NOK","OK")</f>
        <v>NOK</v>
      </c>
      <c r="EO20" s="15">
        <f t="shared" si="8"/>
        <v>0</v>
      </c>
      <c r="EP20" s="15">
        <f>IF(OR(September_septembre!N23=6,September_septembre!N23=8,September_septembre!N23=10),0,September_septembre!O23)</f>
        <v>0</v>
      </c>
      <c r="EQ20" s="19" t="str">
        <f>VLOOKUP(September_septembre!N23,T_01!$GY$1:$LP$11,2,FALSE)</f>
        <v xml:space="preserve"> </v>
      </c>
      <c r="ER20" s="17">
        <f t="shared" si="20"/>
        <v>42258</v>
      </c>
      <c r="ES20" s="14" t="str">
        <f>IF(ER20="","",VLOOKUP(WEEKDAY(ER20),$A$71:$F$77,1+VLOOKUP(Bilanz_bilan!$D$42,T_01!$A$67:$B$68,2,FALSE)))</f>
        <v>Je</v>
      </c>
      <c r="ET20" s="55"/>
      <c r="EU20" s="91"/>
      <c r="EX20" s="514">
        <f>IF(T_01!EY20="OK",Oktober_octobre!E23-Oktober_octobre!D23,0)</f>
        <v>0</v>
      </c>
      <c r="EY20" s="509" t="str">
        <f>IF(OR(Oktober_octobre!D23=0,Oktober_octobre!D23=" ",Oktober_octobre!E23=0,Oktober_octobre!E23=" "),"NOK","OK")</f>
        <v>NOK</v>
      </c>
      <c r="EZ20" s="514">
        <f>IF(T_01!FA20="OK",Oktober_octobre!G23-Oktober_octobre!F23,0)</f>
        <v>0</v>
      </c>
      <c r="FA20" s="509" t="str">
        <f>IF(OR(Oktober_octobre!F23=0,Oktober_octobre!F23=" ",Oktober_octobre!G23=0,Oktober_octobre!G23=" "),"NOK","OK")</f>
        <v>NOK</v>
      </c>
      <c r="FB20" s="514">
        <f>IF(T_01!FC20="OK",Oktober_octobre!I23-Oktober_octobre!H23,0)</f>
        <v>0</v>
      </c>
      <c r="FC20" s="509" t="str">
        <f>IF(OR(Oktober_octobre!H23=0,Oktober_octobre!H23=" ",Oktober_octobre!I23=0,Oktober_octobre!I23=" "),"NOK","OK")</f>
        <v>NOK</v>
      </c>
      <c r="FD20" s="514">
        <f>IF(T_01!FE20="OK",Oktober_octobre!K23-Oktober_octobre!J23,0)</f>
        <v>0</v>
      </c>
      <c r="FE20" s="509" t="str">
        <f>IF(OR(Oktober_octobre!J23=0,Oktober_octobre!J23=" ",Oktober_octobre!K23=0,Oktober_octobre!K23=" "),"NOK","OK")</f>
        <v>NOK</v>
      </c>
      <c r="FF20" s="510">
        <f t="shared" si="9"/>
        <v>0</v>
      </c>
      <c r="FG20" s="510">
        <f>IF(OR(Oktober_octobre!N23=6,Oktober_octobre!N23=8,Oktober_octobre!N23=10),0,Oktober_octobre!O23)</f>
        <v>0</v>
      </c>
      <c r="FH20" s="515" t="str">
        <f>VLOOKUP(Oktober_octobre!N23,T_01!$GY$1:$LP$11,2,FALSE)</f>
        <v xml:space="preserve"> </v>
      </c>
      <c r="FI20" s="516">
        <f t="shared" si="21"/>
        <v>42288</v>
      </c>
      <c r="FJ20" s="509" t="str">
        <f>IF(FI20="","",VLOOKUP(WEEKDAY(FI20),$A$71:$F$77,1+VLOOKUP(Bilanz_bilan!$D$42,T_01!$A$67:$B$68,2,FALSE)))</f>
        <v>Sa</v>
      </c>
      <c r="FK20" s="55"/>
      <c r="FL20" s="91"/>
      <c r="FO20" s="18">
        <f>IF(T_01!FP20="OK",November_novembre!E23-November_novembre!D23,0)</f>
        <v>0</v>
      </c>
      <c r="FP20" s="14" t="str">
        <f>IF(OR(November_novembre!D23=0,November_novembre!D23=" ",November_novembre!E23=0,November_novembre!E23=" "),"NOK","OK")</f>
        <v>NOK</v>
      </c>
      <c r="FQ20" s="18">
        <f>IF(T_01!FR20="OK",November_novembre!G23-November_novembre!F23,0)</f>
        <v>0</v>
      </c>
      <c r="FR20" s="14" t="str">
        <f>IF(OR(November_novembre!F23=0,November_novembre!F23=" ",November_novembre!G23=0,November_novembre!G23=" "),"NOK","OK")</f>
        <v>NOK</v>
      </c>
      <c r="FS20" s="18">
        <f>IF(T_01!FT20="OK",November_novembre!I23-November_novembre!H23,0)</f>
        <v>0</v>
      </c>
      <c r="FT20" s="14" t="str">
        <f>IF(OR(November_novembre!H23=0,November_novembre!H23=" ",November_novembre!I23=0,November_novembre!I23=" "),"NOK","OK")</f>
        <v>NOK</v>
      </c>
      <c r="FU20" s="18">
        <f>IF(T_01!FV20="OK",November_novembre!K23-November_novembre!J23,0)</f>
        <v>0</v>
      </c>
      <c r="FV20" s="14" t="str">
        <f>IF(OR(November_novembre!J23=0,November_novembre!J23=" ",November_novembre!K23=0,November_novembre!K23=" "),"NOK","OK")</f>
        <v>NOK</v>
      </c>
      <c r="FW20" s="15">
        <f t="shared" si="10"/>
        <v>0</v>
      </c>
      <c r="FX20" s="15">
        <f>IF(OR(November_novembre!N23=6,November_novembre!N23=8,November_novembre!N23=10),0,November_novembre!O23)</f>
        <v>0</v>
      </c>
      <c r="FY20" s="19" t="str">
        <f>VLOOKUP(November_novembre!N23,T_01!$GY$1:$LP$11,2,FALSE)</f>
        <v xml:space="preserve"> </v>
      </c>
      <c r="FZ20" s="17">
        <f t="shared" si="22"/>
        <v>42319</v>
      </c>
      <c r="GA20" s="14" t="str">
        <f>IF(FZ20="","",VLOOKUP(WEEKDAY(FZ20),$A$71:$F$77,1+VLOOKUP(Bilanz_bilan!$D$42,T_01!$A$67:$B$68,2,FALSE)))</f>
        <v>Ma</v>
      </c>
      <c r="GB20" s="55"/>
      <c r="GC20" s="91"/>
      <c r="GF20" s="514">
        <f>IF(T_01!GG20="OK",Dezember_décembre!E23-Dezember_décembre!D23,0)</f>
        <v>0</v>
      </c>
      <c r="GG20" s="509" t="str">
        <f>IF(OR(Dezember_décembre!D23=0,Dezember_décembre!D23=" ",Dezember_décembre!E23=0,Dezember_décembre!E23=" "),"NOK","OK")</f>
        <v>NOK</v>
      </c>
      <c r="GH20" s="514">
        <f>IF(T_01!GI20="OK",Dezember_décembre!G23-Dezember_décembre!F23,0)</f>
        <v>0</v>
      </c>
      <c r="GI20" s="509" t="str">
        <f>IF(OR(Dezember_décembre!F23=0,Dezember_décembre!F23=" ",Dezember_décembre!G23=0,Dezember_décembre!G23=" "),"NOK","OK")</f>
        <v>NOK</v>
      </c>
      <c r="GJ20" s="514">
        <f>IF(T_01!GK20="OK",Dezember_décembre!I23-Dezember_décembre!H23,0)</f>
        <v>0</v>
      </c>
      <c r="GK20" s="509" t="str">
        <f>IF(OR(Dezember_décembre!H23=0,Dezember_décembre!H23=" ",Dezember_décembre!I23=0,Dezember_décembre!I23=" "),"NOK","OK")</f>
        <v>NOK</v>
      </c>
      <c r="GL20" s="514">
        <f>IF(T_01!GM20="OK",Dezember_décembre!K23-Dezember_décembre!J23,0)</f>
        <v>0</v>
      </c>
      <c r="GM20" s="509" t="str">
        <f>IF(OR(Dezember_décembre!J23=0,Dezember_décembre!J23=" ",Dezember_décembre!K23=0,Dezember_décembre!K23=" "),"NOK","OK")</f>
        <v>NOK</v>
      </c>
      <c r="GN20" s="510">
        <f t="shared" si="11"/>
        <v>0</v>
      </c>
      <c r="GO20" s="510">
        <f>IF(OR(Dezember_décembre!N23=6,Dezember_décembre!N23=8,Dezember_décembre!N23=10),0,Dezember_décembre!O23)</f>
        <v>0</v>
      </c>
      <c r="GP20" s="515" t="str">
        <f>VLOOKUP(Dezember_décembre!N23,T_01!$GY$1:$LP$11,2,FALSE)</f>
        <v xml:space="preserve"> </v>
      </c>
      <c r="GQ20" s="513">
        <f t="shared" si="23"/>
        <v>42349</v>
      </c>
      <c r="GR20" s="509" t="str">
        <f>IF(GQ20="","",VLOOKUP(WEEKDAY(GQ20),$A$71:$F$77,1+VLOOKUP(Bilanz_bilan!$D$42,T_01!$A$67:$B$68,2,FALSE)))</f>
        <v>Je</v>
      </c>
      <c r="GS20" s="55"/>
      <c r="GT20" s="91"/>
    </row>
    <row r="21" spans="1:202" ht="14.25">
      <c r="A21" s="18">
        <f>IF(T_01!B21="OK",Januar_janvier!E24-Januar_janvier!D24,0)</f>
        <v>0</v>
      </c>
      <c r="B21" s="14" t="str">
        <f>IF(OR(Januar_janvier!D24=0,Januar_janvier!D24=" ",Januar_janvier!E24=0,Januar_janvier!E24=" "),"NOK","OK")</f>
        <v>NOK</v>
      </c>
      <c r="C21" s="18">
        <f>IF(T_01!D21="OK",Januar_janvier!G24-Januar_janvier!F24,0)</f>
        <v>0</v>
      </c>
      <c r="D21" s="14" t="str">
        <f>IF(OR(Januar_janvier!F24=0,Januar_janvier!F24=" ",Januar_janvier!G24=0,Januar_janvier!G24=" "),"NOK","OK")</f>
        <v>NOK</v>
      </c>
      <c r="E21" s="18">
        <f>IF(T_01!F21="OK",Januar_janvier!I24-Januar_janvier!H24,0)</f>
        <v>0</v>
      </c>
      <c r="F21" s="14" t="str">
        <f>IF(OR(Januar_janvier!H24=0,Januar_janvier!H24=" ",Januar_janvier!I24=0,Januar_janvier!I24=" "),"NOK","OK")</f>
        <v>NOK</v>
      </c>
      <c r="G21" s="18">
        <f>IF(T_01!H21="OK",Januar_janvier!K24-Januar_janvier!J24,0)</f>
        <v>0</v>
      </c>
      <c r="H21" s="14" t="str">
        <f>IF(OR(Januar_janvier!J24=0,Januar_janvier!J24=" ",Januar_janvier!K24=0,Januar_janvier!K24=" "),"NOK","OK")</f>
        <v>NOK</v>
      </c>
      <c r="I21" s="15">
        <f t="shared" si="1"/>
        <v>0</v>
      </c>
      <c r="J21" s="15">
        <f>IF(OR(Januar_janvier!N24=6,Januar_janvier!N24=8,Januar_janvier!N24=10),0,Januar_janvier!O24)</f>
        <v>0</v>
      </c>
      <c r="K21" s="19" t="str">
        <f>VLOOKUP(Januar_janvier!N24,T_01!$GY$1:$LP$11,2,FALSE)</f>
        <v xml:space="preserve"> </v>
      </c>
      <c r="L21" s="85">
        <f t="shared" si="12"/>
        <v>42016</v>
      </c>
      <c r="M21" s="14" t="str">
        <f>IF(L21="","",VLOOKUP(WEEKDAY(L21),$A$71:$F$77,1+VLOOKUP(Bilanz_bilan!$D$42,T_01!$A$67:$B$68,2,FALSE)))</f>
        <v>Di</v>
      </c>
      <c r="N21" s="55"/>
      <c r="O21" s="91"/>
      <c r="R21" s="514">
        <f>IF(T_01!S21="OK",Februar_février!E24-Februar_février!D24,0)</f>
        <v>0</v>
      </c>
      <c r="S21" s="509" t="str">
        <f>IF(OR(Februar_février!D24=0,Februar_février!D24=" ",Februar_février!E24=0,Februar_février!E24=" "),"NOK","OK")</f>
        <v>NOK</v>
      </c>
      <c r="T21" s="514">
        <f>IF(T_01!U21="OK",Februar_février!G24-Februar_février!F24,0)</f>
        <v>0</v>
      </c>
      <c r="U21" s="509" t="str">
        <f>IF(OR(Februar_février!F24=0,Februar_février!F24=" ",Februar_février!G24=0,Februar_février!G24=" "),"NOK","OK")</f>
        <v>NOK</v>
      </c>
      <c r="V21" s="514">
        <f>IF(T_01!W21="OK",Februar_février!I24-Februar_février!H24,0)</f>
        <v>0</v>
      </c>
      <c r="W21" s="509" t="str">
        <f>IF(OR(Februar_février!H24=0,Februar_février!H24=" ",Februar_février!I24=0,Februar_février!I24=" "),"NOK","OK")</f>
        <v>NOK</v>
      </c>
      <c r="X21" s="514">
        <f>IF(T_01!Y21="OK",Februar_février!K24-Februar_février!J24,0)</f>
        <v>0</v>
      </c>
      <c r="Y21" s="509" t="str">
        <f>IF(OR(Februar_février!J24=0,Februar_février!J24=" ",Februar_février!K24=0,Februar_février!K24=" "),"NOK","OK")</f>
        <v>NOK</v>
      </c>
      <c r="Z21" s="510">
        <f t="shared" si="2"/>
        <v>0</v>
      </c>
      <c r="AA21" s="510">
        <f>IF(OR(Februar_février!N24=6,Februar_février!N24=8,Februar_février!N24=10),0,Februar_février!O24)</f>
        <v>0</v>
      </c>
      <c r="AB21" s="515" t="str">
        <f>VLOOKUP(Februar_février!N24,$GY$1:$LP$11,2,FALSE)</f>
        <v xml:space="preserve"> </v>
      </c>
      <c r="AC21" s="513">
        <f t="shared" si="13"/>
        <v>42047</v>
      </c>
      <c r="AD21" s="509" t="str">
        <f>IF(AC21="","",VLOOKUP(WEEKDAY(AC21),$A$71:$F$77,1+VLOOKUP(Bilanz_bilan!$D$42,T_01!$A$67:$B$68,2,FALSE)))</f>
        <v>Me</v>
      </c>
      <c r="AE21" s="55"/>
      <c r="AF21" s="91"/>
      <c r="AG21" s="20"/>
      <c r="AH21" s="20"/>
      <c r="AI21" s="18">
        <f>IF(T_01!AJ21="OK",März_mars!E24-März_mars!D24,0)</f>
        <v>0</v>
      </c>
      <c r="AJ21" s="14" t="str">
        <f>IF(OR(März_mars!D24=0,März_mars!D24=" ",März_mars!E24=0,März_mars!E24=" "),"NOK","OK")</f>
        <v>NOK</v>
      </c>
      <c r="AK21" s="18">
        <f>IF(T_01!AL21="OK",März_mars!G24-März_mars!F24,0)</f>
        <v>0</v>
      </c>
      <c r="AL21" s="14" t="str">
        <f>IF(OR(März_mars!F24=0,März_mars!F24=" ",März_mars!G24=0,März_mars!G24=" "),"NOK","OK")</f>
        <v>NOK</v>
      </c>
      <c r="AM21" s="18">
        <f>IF(T_01!AN21="OK",März_mars!I24-März_mars!H24,0)</f>
        <v>0</v>
      </c>
      <c r="AN21" s="14" t="str">
        <f>IF(OR(März_mars!H24=0,März_mars!H24=" ",März_mars!I24=0,März_mars!I24=" "),"NOK","OK")</f>
        <v>NOK</v>
      </c>
      <c r="AO21" s="18">
        <f>IF(T_01!AP21="OK",März_mars!K24-März_mars!J24,0)</f>
        <v>0</v>
      </c>
      <c r="AP21" s="14" t="str">
        <f>IF(OR(März_mars!J24=0,März_mars!J24=" ",März_mars!K24=0,März_mars!K24=" "),"NOK","OK")</f>
        <v>NOK</v>
      </c>
      <c r="AQ21" s="15">
        <f t="shared" si="3"/>
        <v>0</v>
      </c>
      <c r="AR21" s="15">
        <f>IF(OR(März_mars!N24=6,März_mars!N24=8,März_mars!N24=10),0,März_mars!O24)</f>
        <v>0</v>
      </c>
      <c r="AS21" s="19" t="str">
        <f>VLOOKUP(März_mars!N24,T_01!$GY$1:$LP$11,2,FALSE)</f>
        <v xml:space="preserve"> </v>
      </c>
      <c r="AT21" s="17">
        <f t="shared" si="14"/>
        <v>42075</v>
      </c>
      <c r="AU21" s="14" t="str">
        <f>IF(AT21="","",VLOOKUP(WEEKDAY(AT21),$A$71:$F$77,1+VLOOKUP(Bilanz_bilan!$D$42,T_01!$A$67:$B$68,2,FALSE)))</f>
        <v>Me</v>
      </c>
      <c r="AV21" s="55"/>
      <c r="AW21" s="91"/>
      <c r="AX21" s="20"/>
      <c r="AZ21" s="514">
        <f>IF(T_01!BA21="OK",April_avril!E24-April_avril!D24,0)</f>
        <v>0</v>
      </c>
      <c r="BA21" s="509" t="str">
        <f>IF(OR(April_avril!D24=0,April_avril!D24=" ",April_avril!E24=0,April_avril!E24=" "),"NOK","OK")</f>
        <v>NOK</v>
      </c>
      <c r="BB21" s="514">
        <f>IF(T_01!BC21="OK",April_avril!G24-April_avril!F24,0)</f>
        <v>0</v>
      </c>
      <c r="BC21" s="509" t="str">
        <f>IF(OR(April_avril!F24=0,April_avril!F24=" ",April_avril!G24=0,April_avril!G24=" "),"NOK","OK")</f>
        <v>NOK</v>
      </c>
      <c r="BD21" s="514">
        <f>IF(T_01!BE21="OK",April_avril!I24-April_avril!H24,0)</f>
        <v>0</v>
      </c>
      <c r="BE21" s="509" t="str">
        <f>IF(OR(April_avril!H24=0,April_avril!H24=" ",April_avril!I24=0,April_avril!I24=" "),"NOK","OK")</f>
        <v>NOK</v>
      </c>
      <c r="BF21" s="514">
        <f>IF(T_01!BG21="OK",April_avril!K24-April_avril!J24,0)</f>
        <v>0</v>
      </c>
      <c r="BG21" s="509" t="str">
        <f>IF(OR(April_avril!J24=0,April_avril!J24=" ",April_avril!K24=0,April_avril!K24=" "),"NOK","OK")</f>
        <v>NOK</v>
      </c>
      <c r="BH21" s="510">
        <f t="shared" si="0"/>
        <v>0</v>
      </c>
      <c r="BI21" s="510">
        <f>IF(OR(April_avril!N24=6,April_avril!N24=8,April_avril!N24=10),0,April_avril!O24)</f>
        <v>0</v>
      </c>
      <c r="BJ21" s="515" t="str">
        <f>VLOOKUP(April_avril!N24,$GY$1:$LP$11,2,FALSE)</f>
        <v xml:space="preserve"> </v>
      </c>
      <c r="BK21" s="513">
        <f t="shared" si="15"/>
        <v>42106</v>
      </c>
      <c r="BL21" s="462" t="str">
        <f>IF(BK21="","",VLOOKUP(WEEKDAY(BK21),$A$71:$F$77,1+VLOOKUP(Bilanz_bilan!$D$42,T_01!$A$67:$B$68,2,FALSE)))</f>
        <v>Sa</v>
      </c>
      <c r="BM21" s="55"/>
      <c r="BN21" s="91"/>
      <c r="BQ21" s="18">
        <f>IF(T_01!BR21="OK",Mai_mai!E24-Mai_mai!D24,0)</f>
        <v>0</v>
      </c>
      <c r="BR21" s="14" t="str">
        <f>IF(OR(Mai_mai!D24=0,Mai_mai!D24=" ",Mai_mai!E24=0,Mai_mai!E24=" "),"NOK","OK")</f>
        <v>NOK</v>
      </c>
      <c r="BS21" s="18">
        <f>IF(T_01!BT21="OK",Mai_mai!G24-Mai_mai!F24,0)</f>
        <v>0</v>
      </c>
      <c r="BT21" s="14" t="str">
        <f>IF(OR(Mai_mai!F24=0,Mai_mai!F24=" ",Mai_mai!G24=0,Mai_mai!G24=" "),"NOK","OK")</f>
        <v>NOK</v>
      </c>
      <c r="BU21" s="18">
        <f>IF(T_01!BV21="OK",Mai_mai!I24-Mai_mai!H24,0)</f>
        <v>0</v>
      </c>
      <c r="BV21" s="14" t="str">
        <f>IF(OR(Mai_mai!H24=0,Mai_mai!H24=" ",Mai_mai!I24=0,Mai_mai!I24=" "),"NOK","OK")</f>
        <v>NOK</v>
      </c>
      <c r="BW21" s="18">
        <f>IF(T_01!BX21="OK",Mai_mai!K24-Mai_mai!J24,0)</f>
        <v>0</v>
      </c>
      <c r="BX21" s="14" t="str">
        <f>IF(OR(Mai_mai!J24=0,Mai_mai!J24=" ",Mai_mai!K24=0,Mai_mai!K24=" "),"NOK","OK")</f>
        <v>NOK</v>
      </c>
      <c r="BY21" s="15">
        <f t="shared" si="4"/>
        <v>0</v>
      </c>
      <c r="BZ21" s="15">
        <f>IF(OR(Mai_mai!N24=6,Mai_mai!N24=8,Mai_mai!N24=10),0,Mai_mai!O24)</f>
        <v>0</v>
      </c>
      <c r="CA21" s="19" t="str">
        <f>VLOOKUP(Mai_mai!N24,T_01!$GY$1:$LP$11,2,FALSE)</f>
        <v xml:space="preserve"> </v>
      </c>
      <c r="CB21" s="17">
        <f t="shared" si="16"/>
        <v>42136</v>
      </c>
      <c r="CC21" s="14" t="str">
        <f>IF(CB21="","",VLOOKUP(WEEKDAY(CB21),$A$71:$F$77,1+VLOOKUP(Bilanz_bilan!$D$42,T_01!$A$67:$B$68,2,FALSE)))</f>
        <v>Lu</v>
      </c>
      <c r="CD21" s="91"/>
      <c r="CE21" s="91"/>
      <c r="CH21" s="514">
        <f>IF(T_01!CI21="OK",Juni_juin!E24-Juni_juin!D24,0)</f>
        <v>0</v>
      </c>
      <c r="CI21" s="509" t="str">
        <f>IF(OR(Juni_juin!D24=0,Juni_juin!D24=" ",Juni_juin!E24=0,Juni_juin!E24=" "),"NOK","OK")</f>
        <v>NOK</v>
      </c>
      <c r="CJ21" s="514">
        <f>IF(T_01!CK21="OK",Juni_juin!G24-Juni_juin!F24,0)</f>
        <v>0</v>
      </c>
      <c r="CK21" s="509" t="str">
        <f>IF(OR(Juni_juin!F24=0,Juni_juin!F24=" ",Juni_juin!G24=0,Juni_juin!G24=" "),"NOK","OK")</f>
        <v>NOK</v>
      </c>
      <c r="CL21" s="514">
        <f>IF(T_01!CM21="OK",Juni_juin!I24-Juni_juin!H24,0)</f>
        <v>0</v>
      </c>
      <c r="CM21" s="509" t="str">
        <f>IF(OR(Juni_juin!H24=0,Juni_juin!H24=" ",Juni_juin!I24=0,Juni_juin!I24=" "),"NOK","OK")</f>
        <v>NOK</v>
      </c>
      <c r="CN21" s="514">
        <f>IF(T_01!CO21="OK",Juni_juin!K24-Juni_juin!J24,0)</f>
        <v>0</v>
      </c>
      <c r="CO21" s="509" t="str">
        <f>IF(OR(Juni_juin!J24=0,Juni_juin!J24=" ",Juni_juin!K24=0,Juni_juin!K24=" "),"NOK","OK")</f>
        <v>NOK</v>
      </c>
      <c r="CP21" s="510">
        <f t="shared" si="5"/>
        <v>0</v>
      </c>
      <c r="CQ21" s="510">
        <f>IF(OR(Juni_juin!N24=6,Juni_juin!N24=8,Juni_juin!N24=10),0,Juni_juin!O24)</f>
        <v>0</v>
      </c>
      <c r="CR21" s="515" t="str">
        <f>VLOOKUP(Juni_juin!N24,$GY$1:$LP$11,2,FALSE)</f>
        <v xml:space="preserve"> </v>
      </c>
      <c r="CS21" s="513">
        <f t="shared" si="17"/>
        <v>42167</v>
      </c>
      <c r="CT21" s="509" t="str">
        <f>IF(CS21="","",VLOOKUP(WEEKDAY(CS21),$A$71:$F$77,1+VLOOKUP(Bilanz_bilan!$D$42,T_01!$A$67:$B$68,2,FALSE)))</f>
        <v>Je</v>
      </c>
      <c r="CU21" s="55"/>
      <c r="CV21" s="91"/>
      <c r="CW21" s="20"/>
      <c r="CY21" s="18">
        <f>IF(T_01!CZ21="OK",Juli_juillet!E24-Juli_juillet!D24,0)</f>
        <v>0</v>
      </c>
      <c r="CZ21" s="14" t="str">
        <f>IF(OR(Juli_juillet!D24=0,Juli_juillet!D24=" ",Juli_juillet!E24=0,Juli_juillet!E24=" "),"NOK","OK")</f>
        <v>NOK</v>
      </c>
      <c r="DA21" s="18">
        <f>IF(T_01!DB21="OK",Juli_juillet!G24-Juli_juillet!F24,0)</f>
        <v>0</v>
      </c>
      <c r="DB21" s="14" t="str">
        <f>IF(OR(Juli_juillet!F24=0,Juli_juillet!F24=" ",Juli_juillet!G24=0,Juli_juillet!G24=" "),"NOK","OK")</f>
        <v>NOK</v>
      </c>
      <c r="DC21" s="18">
        <f>IF(T_01!DD21="OK",Juli_juillet!I24-Juli_juillet!H24,0)</f>
        <v>0</v>
      </c>
      <c r="DD21" s="14" t="str">
        <f>IF(OR(Juli_juillet!H24=0,Juli_juillet!H24=" ",Juli_juillet!I24=0,Juli_juillet!I24=" "),"NOK","OK")</f>
        <v>NOK</v>
      </c>
      <c r="DE21" s="18">
        <f>IF(T_01!DF21="OK",Juli_juillet!K24-Juli_juillet!J24,0)</f>
        <v>0</v>
      </c>
      <c r="DF21" s="14" t="str">
        <f>IF(OR(Juli_juillet!J24=0,Juli_juillet!J24=" ",Juli_juillet!K24=0,Juli_juillet!K24=" "),"NOK","OK")</f>
        <v>NOK</v>
      </c>
      <c r="DG21" s="15">
        <f t="shared" si="6"/>
        <v>0</v>
      </c>
      <c r="DH21" s="15">
        <f>IF(OR(Juli_juillet!N24=6,Juli_juillet!N24=8,Juli_juillet!N24=10),0,Juli_juillet!O24)</f>
        <v>0</v>
      </c>
      <c r="DI21" s="19" t="str">
        <f>VLOOKUP(Juli_juillet!N24,T_01!$GY$1:$LP$11,2,FALSE)</f>
        <v xml:space="preserve"> </v>
      </c>
      <c r="DJ21" s="17">
        <f t="shared" si="18"/>
        <v>42197</v>
      </c>
      <c r="DK21" s="14" t="str">
        <f>IF(DJ21="","",VLOOKUP(WEEKDAY(DJ21),$A$71:$F$77,1+VLOOKUP(Bilanz_bilan!$D$42,T_01!$A$67:$B$68,2,FALSE)))</f>
        <v>Sa</v>
      </c>
      <c r="DL21" s="55"/>
      <c r="DM21" s="91"/>
      <c r="DP21" s="514">
        <f>IF(T_01!DQ21="OK",August_août!E24-August_août!D24,0)</f>
        <v>0</v>
      </c>
      <c r="DQ21" s="509" t="str">
        <f>IF(OR(August_août!D24=0,August_août!D24=" ",August_août!E24=0,August_août!E24=" "),"NOK","OK")</f>
        <v>NOK</v>
      </c>
      <c r="DR21" s="514">
        <f>IF(T_01!DS21="OK",August_août!G24-August_août!F24,0)</f>
        <v>0</v>
      </c>
      <c r="DS21" s="509" t="str">
        <f>IF(OR(August_août!F24=0,August_août!F24=" ",August_août!G24=0,August_août!G24=" "),"NOK","OK")</f>
        <v>NOK</v>
      </c>
      <c r="DT21" s="514">
        <f>IF(T_01!DU21="OK",August_août!I24-August_août!H24,0)</f>
        <v>0</v>
      </c>
      <c r="DU21" s="509" t="str">
        <f>IF(OR(August_août!H24=0,August_août!H24=" ",August_août!I24=0,August_août!I24=" "),"NOK","OK")</f>
        <v>NOK</v>
      </c>
      <c r="DV21" s="514">
        <f>IF(T_01!DW21="OK",August_août!K24-August_août!J24,0)</f>
        <v>0</v>
      </c>
      <c r="DW21" s="509" t="str">
        <f>IF(OR(August_août!J24=0,August_août!J24=" ",August_août!K24=0,August_août!K24=" "),"NOK","OK")</f>
        <v>NOK</v>
      </c>
      <c r="DX21" s="510">
        <f t="shared" si="7"/>
        <v>0</v>
      </c>
      <c r="DY21" s="510">
        <f>IF(OR(August_août!N24=6,August_août!N24=8,August_août!N24=10),0,August_août!O24)</f>
        <v>0</v>
      </c>
      <c r="DZ21" s="515" t="str">
        <f>VLOOKUP(August_août!N24,T_01!$GY$1:$LP$11,2,FALSE)</f>
        <v xml:space="preserve"> </v>
      </c>
      <c r="EA21" s="513">
        <f t="shared" si="19"/>
        <v>42228</v>
      </c>
      <c r="EB21" s="509" t="str">
        <f>IF(EA21="","",VLOOKUP(WEEKDAY(EA21),$A$71:$F$77,1+VLOOKUP(Bilanz_bilan!$D$42,T_01!$A$67:$B$68,2,FALSE)))</f>
        <v>Ma</v>
      </c>
      <c r="EC21" s="55"/>
      <c r="ED21" s="91"/>
      <c r="EG21" s="18">
        <f>IF(T_01!EH21="OK",September_septembre!E24-September_septembre!D24,0)</f>
        <v>0</v>
      </c>
      <c r="EH21" s="14" t="str">
        <f>IF(OR(September_septembre!D24=0,September_septembre!D24=" ",September_septembre!E24=0,September_septembre!E24=" "),"NOK","OK")</f>
        <v>NOK</v>
      </c>
      <c r="EI21" s="18">
        <f>IF(T_01!EJ21="OK",September_septembre!G24-September_septembre!F24,0)</f>
        <v>0</v>
      </c>
      <c r="EJ21" s="14" t="str">
        <f>IF(OR(September_septembre!F24=0,September_septembre!F24=" ",September_septembre!G24=0,September_septembre!G24=" "),"NOK","OK")</f>
        <v>NOK</v>
      </c>
      <c r="EK21" s="18">
        <f>IF(T_01!EL21="OK",September_septembre!I24-September_septembre!H24,0)</f>
        <v>0</v>
      </c>
      <c r="EL21" s="14" t="str">
        <f>IF(OR(September_septembre!H24=0,September_septembre!H24=" ",September_septembre!I24=0,September_septembre!I24=" "),"NOK","OK")</f>
        <v>NOK</v>
      </c>
      <c r="EM21" s="18">
        <f>IF(T_01!EN21="OK",September_septembre!K24-September_septembre!J24,0)</f>
        <v>0</v>
      </c>
      <c r="EN21" s="14" t="str">
        <f>IF(OR(September_septembre!J24=0,September_septembre!J24=" ",September_septembre!K24=0,September_septembre!K24=" "),"NOK","OK")</f>
        <v>NOK</v>
      </c>
      <c r="EO21" s="15">
        <f t="shared" si="8"/>
        <v>0</v>
      </c>
      <c r="EP21" s="15">
        <f>IF(OR(September_septembre!N24=6,September_septembre!N24=8,September_septembre!N24=10),0,September_septembre!O24)</f>
        <v>0</v>
      </c>
      <c r="EQ21" s="19" t="str">
        <f>VLOOKUP(September_septembre!N24,T_01!$GY$1:$LP$11,2,FALSE)</f>
        <v xml:space="preserve"> </v>
      </c>
      <c r="ER21" s="17">
        <f t="shared" si="20"/>
        <v>42259</v>
      </c>
      <c r="ES21" s="14" t="str">
        <f>IF(ER21="","",VLOOKUP(WEEKDAY(ER21),$A$71:$F$77,1+VLOOKUP(Bilanz_bilan!$D$42,T_01!$A$67:$B$68,2,FALSE)))</f>
        <v>Ve</v>
      </c>
      <c r="ET21" s="55"/>
      <c r="EU21" s="91"/>
      <c r="EX21" s="514">
        <f>IF(T_01!EY21="OK",Oktober_octobre!E24-Oktober_octobre!D24,0)</f>
        <v>0</v>
      </c>
      <c r="EY21" s="509" t="str">
        <f>IF(OR(Oktober_octobre!D24=0,Oktober_octobre!D24=" ",Oktober_octobre!E24=0,Oktober_octobre!E24=" "),"NOK","OK")</f>
        <v>NOK</v>
      </c>
      <c r="EZ21" s="514">
        <f>IF(T_01!FA21="OK",Oktober_octobre!G24-Oktober_octobre!F24,0)</f>
        <v>0</v>
      </c>
      <c r="FA21" s="509" t="str">
        <f>IF(OR(Oktober_octobre!F24=0,Oktober_octobre!F24=" ",Oktober_octobre!G24=0,Oktober_octobre!G24=" "),"NOK","OK")</f>
        <v>NOK</v>
      </c>
      <c r="FB21" s="514">
        <f>IF(T_01!FC21="OK",Oktober_octobre!I24-Oktober_octobre!H24,0)</f>
        <v>0</v>
      </c>
      <c r="FC21" s="509" t="str">
        <f>IF(OR(Oktober_octobre!H24=0,Oktober_octobre!H24=" ",Oktober_octobre!I24=0,Oktober_octobre!I24=" "),"NOK","OK")</f>
        <v>NOK</v>
      </c>
      <c r="FD21" s="514">
        <f>IF(T_01!FE21="OK",Oktober_octobre!K24-Oktober_octobre!J24,0)</f>
        <v>0</v>
      </c>
      <c r="FE21" s="509" t="str">
        <f>IF(OR(Oktober_octobre!J24=0,Oktober_octobre!J24=" ",Oktober_octobre!K24=0,Oktober_octobre!K24=" "),"NOK","OK")</f>
        <v>NOK</v>
      </c>
      <c r="FF21" s="510">
        <f t="shared" si="9"/>
        <v>0</v>
      </c>
      <c r="FG21" s="510">
        <f>IF(OR(Oktober_octobre!N24=6,Oktober_octobre!N24=8,Oktober_octobre!N24=10),0,Oktober_octobre!O24)</f>
        <v>0</v>
      </c>
      <c r="FH21" s="515" t="str">
        <f>VLOOKUP(Oktober_octobre!N24,T_01!$GY$1:$LP$11,2,FALSE)</f>
        <v xml:space="preserve"> </v>
      </c>
      <c r="FI21" s="516">
        <f t="shared" si="21"/>
        <v>42289</v>
      </c>
      <c r="FJ21" s="509" t="str">
        <f>IF(FI21="","",VLOOKUP(WEEKDAY(FI21),$A$71:$F$77,1+VLOOKUP(Bilanz_bilan!$D$42,T_01!$A$67:$B$68,2,FALSE)))</f>
        <v>Di</v>
      </c>
      <c r="FK21" s="55"/>
      <c r="FL21" s="91"/>
      <c r="FO21" s="18">
        <f>IF(T_01!FP21="OK",November_novembre!E24-November_novembre!D24,0)</f>
        <v>0</v>
      </c>
      <c r="FP21" s="14" t="str">
        <f>IF(OR(November_novembre!D24=0,November_novembre!D24=" ",November_novembre!E24=0,November_novembre!E24=" "),"NOK","OK")</f>
        <v>NOK</v>
      </c>
      <c r="FQ21" s="18">
        <f>IF(T_01!FR21="OK",November_novembre!G24-November_novembre!F24,0)</f>
        <v>0</v>
      </c>
      <c r="FR21" s="14" t="str">
        <f>IF(OR(November_novembre!F24=0,November_novembre!F24=" ",November_novembre!G24=0,November_novembre!G24=" "),"NOK","OK")</f>
        <v>NOK</v>
      </c>
      <c r="FS21" s="18">
        <f>IF(T_01!FT21="OK",November_novembre!I24-November_novembre!H24,0)</f>
        <v>0</v>
      </c>
      <c r="FT21" s="14" t="str">
        <f>IF(OR(November_novembre!H24=0,November_novembre!H24=" ",November_novembre!I24=0,November_novembre!I24=" "),"NOK","OK")</f>
        <v>NOK</v>
      </c>
      <c r="FU21" s="18">
        <f>IF(T_01!FV21="OK",November_novembre!K24-November_novembre!J24,0)</f>
        <v>0</v>
      </c>
      <c r="FV21" s="14" t="str">
        <f>IF(OR(November_novembre!J24=0,November_novembre!J24=" ",November_novembre!K24=0,November_novembre!K24=" "),"NOK","OK")</f>
        <v>NOK</v>
      </c>
      <c r="FW21" s="15">
        <f t="shared" si="10"/>
        <v>0</v>
      </c>
      <c r="FX21" s="15">
        <f>IF(OR(November_novembre!N24=6,November_novembre!N24=8,November_novembre!N24=10),0,November_novembre!O24)</f>
        <v>0</v>
      </c>
      <c r="FY21" s="19" t="str">
        <f>VLOOKUP(November_novembre!N24,T_01!$GY$1:$LP$11,2,FALSE)</f>
        <v xml:space="preserve"> </v>
      </c>
      <c r="FZ21" s="17">
        <f t="shared" si="22"/>
        <v>42320</v>
      </c>
      <c r="GA21" s="14" t="str">
        <f>IF(FZ21="","",VLOOKUP(WEEKDAY(FZ21),$A$71:$F$77,1+VLOOKUP(Bilanz_bilan!$D$42,T_01!$A$67:$B$68,2,FALSE)))</f>
        <v>Me</v>
      </c>
      <c r="GB21" s="55"/>
      <c r="GC21" s="91"/>
      <c r="GF21" s="514">
        <f>IF(T_01!GG21="OK",Dezember_décembre!E24-Dezember_décembre!D24,0)</f>
        <v>0</v>
      </c>
      <c r="GG21" s="509" t="str">
        <f>IF(OR(Dezember_décembre!D24=0,Dezember_décembre!D24=" ",Dezember_décembre!E24=0,Dezember_décembre!E24=" "),"NOK","OK")</f>
        <v>NOK</v>
      </c>
      <c r="GH21" s="514">
        <f>IF(T_01!GI21="OK",Dezember_décembre!G24-Dezember_décembre!F24,0)</f>
        <v>0</v>
      </c>
      <c r="GI21" s="509" t="str">
        <f>IF(OR(Dezember_décembre!F24=0,Dezember_décembre!F24=" ",Dezember_décembre!G24=0,Dezember_décembre!G24=" "),"NOK","OK")</f>
        <v>NOK</v>
      </c>
      <c r="GJ21" s="514">
        <f>IF(T_01!GK21="OK",Dezember_décembre!I24-Dezember_décembre!H24,0)</f>
        <v>0</v>
      </c>
      <c r="GK21" s="509" t="str">
        <f>IF(OR(Dezember_décembre!H24=0,Dezember_décembre!H24=" ",Dezember_décembre!I24=0,Dezember_décembre!I24=" "),"NOK","OK")</f>
        <v>NOK</v>
      </c>
      <c r="GL21" s="514">
        <f>IF(T_01!GM21="OK",Dezember_décembre!K24-Dezember_décembre!J24,0)</f>
        <v>0</v>
      </c>
      <c r="GM21" s="509" t="str">
        <f>IF(OR(Dezember_décembre!J24=0,Dezember_décembre!J24=" ",Dezember_décembre!K24=0,Dezember_décembre!K24=" "),"NOK","OK")</f>
        <v>NOK</v>
      </c>
      <c r="GN21" s="510">
        <f t="shared" si="11"/>
        <v>0</v>
      </c>
      <c r="GO21" s="510">
        <f>IF(OR(Dezember_décembre!N24=6,Dezember_décembre!N24=8,Dezember_décembre!N24=10),0,Dezember_décembre!O24)</f>
        <v>0</v>
      </c>
      <c r="GP21" s="515" t="str">
        <f>VLOOKUP(Dezember_décembre!N24,T_01!$GY$1:$LP$11,2,FALSE)</f>
        <v xml:space="preserve"> </v>
      </c>
      <c r="GQ21" s="513">
        <f t="shared" si="23"/>
        <v>42350</v>
      </c>
      <c r="GR21" s="509" t="str">
        <f>IF(GQ21="","",VLOOKUP(WEEKDAY(GQ21),$A$71:$F$77,1+VLOOKUP(Bilanz_bilan!$D$42,T_01!$A$67:$B$68,2,FALSE)))</f>
        <v>Ve</v>
      </c>
      <c r="GS21" s="55"/>
      <c r="GT21" s="91"/>
    </row>
    <row r="22" spans="1:202" ht="14.25">
      <c r="A22" s="18">
        <f>IF(T_01!B22="OK",Januar_janvier!E25-Januar_janvier!D25,0)</f>
        <v>0</v>
      </c>
      <c r="B22" s="14" t="str">
        <f>IF(OR(Januar_janvier!D25=0,Januar_janvier!D25=" ",Januar_janvier!E25=0,Januar_janvier!E25=" "),"NOK","OK")</f>
        <v>NOK</v>
      </c>
      <c r="C22" s="18">
        <f>IF(T_01!D22="OK",Januar_janvier!G25-Januar_janvier!F25,0)</f>
        <v>0</v>
      </c>
      <c r="D22" s="14" t="str">
        <f>IF(OR(Januar_janvier!F25=0,Januar_janvier!F25=" ",Januar_janvier!G25=0,Januar_janvier!G25=" "),"NOK","OK")</f>
        <v>NOK</v>
      </c>
      <c r="E22" s="18">
        <f>IF(T_01!F22="OK",Januar_janvier!I25-Januar_janvier!H25,0)</f>
        <v>0</v>
      </c>
      <c r="F22" s="14" t="str">
        <f>IF(OR(Januar_janvier!H25=0,Januar_janvier!H25=" ",Januar_janvier!I25=0,Januar_janvier!I25=" "),"NOK","OK")</f>
        <v>NOK</v>
      </c>
      <c r="G22" s="18">
        <f>IF(T_01!H22="OK",Januar_janvier!K25-Januar_janvier!J25,0)</f>
        <v>0</v>
      </c>
      <c r="H22" s="14" t="str">
        <f>IF(OR(Januar_janvier!J25=0,Januar_janvier!J25=" ",Januar_janvier!K25=0,Januar_janvier!K25=" "),"NOK","OK")</f>
        <v>NOK</v>
      </c>
      <c r="I22" s="15">
        <f t="shared" si="1"/>
        <v>0</v>
      </c>
      <c r="J22" s="15">
        <f>IF(OR(Januar_janvier!N25=6,Januar_janvier!N25=8,Januar_janvier!N25=10),0,Januar_janvier!O25)</f>
        <v>0</v>
      </c>
      <c r="K22" s="19" t="str">
        <f>VLOOKUP(Januar_janvier!N25,T_01!$GY$1:$LP$11,2,FALSE)</f>
        <v xml:space="preserve"> </v>
      </c>
      <c r="L22" s="85">
        <f t="shared" si="12"/>
        <v>42017</v>
      </c>
      <c r="M22" s="14" t="str">
        <f>IF(L22="","",VLOOKUP(WEEKDAY(L22),$A$71:$F$77,1+VLOOKUP(Bilanz_bilan!$D$42,T_01!$A$67:$B$68,2,FALSE)))</f>
        <v>Lu</v>
      </c>
      <c r="N22" s="55"/>
      <c r="O22" s="91"/>
      <c r="R22" s="514">
        <f>IF(T_01!S22="OK",Februar_février!E25-Februar_février!D25,0)</f>
        <v>0</v>
      </c>
      <c r="S22" s="509" t="str">
        <f>IF(OR(Februar_février!D25=0,Februar_février!D25=" ",Februar_février!E25=0,Februar_février!E25=" "),"NOK","OK")</f>
        <v>NOK</v>
      </c>
      <c r="T22" s="514">
        <f>IF(T_01!U22="OK",Februar_février!G25-Februar_février!F25,0)</f>
        <v>0</v>
      </c>
      <c r="U22" s="509" t="str">
        <f>IF(OR(Februar_février!F25=0,Februar_février!F25=" ",Februar_février!G25=0,Februar_février!G25=" "),"NOK","OK")</f>
        <v>NOK</v>
      </c>
      <c r="V22" s="514">
        <f>IF(T_01!W22="OK",Februar_février!I25-Februar_février!H25,0)</f>
        <v>0</v>
      </c>
      <c r="W22" s="509" t="str">
        <f>IF(OR(Februar_février!H25=0,Februar_février!H25=" ",Februar_février!I25=0,Februar_février!I25=" "),"NOK","OK")</f>
        <v>NOK</v>
      </c>
      <c r="X22" s="514">
        <f>IF(T_01!Y22="OK",Februar_février!K25-Februar_février!J25,0)</f>
        <v>0</v>
      </c>
      <c r="Y22" s="509" t="str">
        <f>IF(OR(Februar_février!J25=0,Februar_février!J25=" ",Februar_février!K25=0,Februar_février!K25=" "),"NOK","OK")</f>
        <v>NOK</v>
      </c>
      <c r="Z22" s="510">
        <f t="shared" si="2"/>
        <v>0</v>
      </c>
      <c r="AA22" s="510">
        <f>IF(OR(Februar_février!N25=6,Februar_février!N25=8,Februar_février!N25=10),0,Februar_février!O25)</f>
        <v>0</v>
      </c>
      <c r="AB22" s="515" t="str">
        <f>VLOOKUP(Februar_février!N25,$GY$1:$LP$11,2,FALSE)</f>
        <v xml:space="preserve"> </v>
      </c>
      <c r="AC22" s="513">
        <f t="shared" si="13"/>
        <v>42048</v>
      </c>
      <c r="AD22" s="509" t="str">
        <f>IF(AC22="","",VLOOKUP(WEEKDAY(AC22),$A$71:$F$77,1+VLOOKUP(Bilanz_bilan!$D$42,T_01!$A$67:$B$68,2,FALSE)))</f>
        <v>Je</v>
      </c>
      <c r="AE22" s="55"/>
      <c r="AF22" s="91"/>
      <c r="AG22" s="379" t="s">
        <v>317</v>
      </c>
      <c r="AH22" s="20"/>
      <c r="AI22" s="18">
        <f>IF(T_01!AJ22="OK",März_mars!E25-März_mars!D25,0)</f>
        <v>0</v>
      </c>
      <c r="AJ22" s="14" t="str">
        <f>IF(OR(März_mars!D25=0,März_mars!D25=" ",März_mars!E25=0,März_mars!E25=" "),"NOK","OK")</f>
        <v>NOK</v>
      </c>
      <c r="AK22" s="18">
        <f>IF(T_01!AL22="OK",März_mars!G25-März_mars!F25,0)</f>
        <v>0</v>
      </c>
      <c r="AL22" s="14" t="str">
        <f>IF(OR(März_mars!F25=0,März_mars!F25=" ",März_mars!G25=0,März_mars!G25=" "),"NOK","OK")</f>
        <v>NOK</v>
      </c>
      <c r="AM22" s="18">
        <f>IF(T_01!AN22="OK",März_mars!I25-März_mars!H25,0)</f>
        <v>0</v>
      </c>
      <c r="AN22" s="14" t="str">
        <f>IF(OR(März_mars!H25=0,März_mars!H25=" ",März_mars!I25=0,März_mars!I25=" "),"NOK","OK")</f>
        <v>NOK</v>
      </c>
      <c r="AO22" s="18">
        <f>IF(T_01!AP22="OK",März_mars!K25-März_mars!J25,0)</f>
        <v>0</v>
      </c>
      <c r="AP22" s="14" t="str">
        <f>IF(OR(März_mars!J25=0,März_mars!J25=" ",März_mars!K25=0,März_mars!K25=" "),"NOK","OK")</f>
        <v>NOK</v>
      </c>
      <c r="AQ22" s="15">
        <f t="shared" si="3"/>
        <v>0</v>
      </c>
      <c r="AR22" s="15">
        <f>IF(OR(März_mars!N25=6,März_mars!N25=8,März_mars!N25=10),0,März_mars!O25)</f>
        <v>0</v>
      </c>
      <c r="AS22" s="19" t="str">
        <f>VLOOKUP(März_mars!N25,T_01!$GY$1:$LP$11,2,FALSE)</f>
        <v xml:space="preserve"> </v>
      </c>
      <c r="AT22" s="17">
        <f t="shared" si="14"/>
        <v>42076</v>
      </c>
      <c r="AU22" s="14" t="str">
        <f>IF(AT22="","",VLOOKUP(WEEKDAY(AT22),$A$71:$F$77,1+VLOOKUP(Bilanz_bilan!$D$42,T_01!$A$67:$B$68,2,FALSE)))</f>
        <v>Je</v>
      </c>
      <c r="AV22" s="55"/>
      <c r="AW22" s="91"/>
      <c r="AX22" s="20"/>
      <c r="AZ22" s="514">
        <f>IF(T_01!BA22="OK",April_avril!E25-April_avril!D25,0)</f>
        <v>0</v>
      </c>
      <c r="BA22" s="509" t="str">
        <f>IF(OR(April_avril!D25=0,April_avril!D25=" ",April_avril!E25=0,April_avril!E25=" "),"NOK","OK")</f>
        <v>NOK</v>
      </c>
      <c r="BB22" s="514">
        <f>IF(T_01!BC22="OK",April_avril!G25-April_avril!F25,0)</f>
        <v>0</v>
      </c>
      <c r="BC22" s="509" t="str">
        <f>IF(OR(April_avril!F25=0,April_avril!F25=" ",April_avril!G25=0,April_avril!G25=" "),"NOK","OK")</f>
        <v>NOK</v>
      </c>
      <c r="BD22" s="514">
        <f>IF(T_01!BE22="OK",April_avril!I25-April_avril!H25,0)</f>
        <v>0</v>
      </c>
      <c r="BE22" s="509" t="str">
        <f>IF(OR(April_avril!H25=0,April_avril!H25=" ",April_avril!I25=0,April_avril!I25=" "),"NOK","OK")</f>
        <v>NOK</v>
      </c>
      <c r="BF22" s="514">
        <f>IF(T_01!BG22="OK",April_avril!K25-April_avril!J25,0)</f>
        <v>0</v>
      </c>
      <c r="BG22" s="509" t="str">
        <f>IF(OR(April_avril!J25=0,April_avril!J25=" ",April_avril!K25=0,April_avril!K25=" "),"NOK","OK")</f>
        <v>NOK</v>
      </c>
      <c r="BH22" s="510">
        <f t="shared" si="0"/>
        <v>0</v>
      </c>
      <c r="BI22" s="510">
        <f>IF(OR(April_avril!N25=6,April_avril!N25=8,April_avril!N25=10),0,April_avril!O25)</f>
        <v>0</v>
      </c>
      <c r="BJ22" s="515" t="str">
        <f>VLOOKUP(April_avril!N25,$GY$1:$LP$11,2,FALSE)</f>
        <v xml:space="preserve"> </v>
      </c>
      <c r="BK22" s="513">
        <f t="shared" si="15"/>
        <v>42107</v>
      </c>
      <c r="BL22" s="462" t="str">
        <f>IF(BK22="","",VLOOKUP(WEEKDAY(BK22),$A$71:$F$77,1+VLOOKUP(Bilanz_bilan!$D$42,T_01!$A$67:$B$68,2,FALSE)))</f>
        <v>Di</v>
      </c>
      <c r="BM22" s="55"/>
      <c r="BN22" s="91"/>
      <c r="BQ22" s="18">
        <f>IF(T_01!BR22="OK",Mai_mai!E25-Mai_mai!D25,0)</f>
        <v>0</v>
      </c>
      <c r="BR22" s="14" t="str">
        <f>IF(OR(Mai_mai!D25=0,Mai_mai!D25=" ",Mai_mai!E25=0,Mai_mai!E25=" "),"NOK","OK")</f>
        <v>NOK</v>
      </c>
      <c r="BS22" s="18">
        <f>IF(T_01!BT22="OK",Mai_mai!G25-Mai_mai!F25,0)</f>
        <v>0</v>
      </c>
      <c r="BT22" s="14" t="str">
        <f>IF(OR(Mai_mai!F25=0,Mai_mai!F25=" ",Mai_mai!G25=0,Mai_mai!G25=" "),"NOK","OK")</f>
        <v>NOK</v>
      </c>
      <c r="BU22" s="18">
        <f>IF(T_01!BV22="OK",Mai_mai!I25-Mai_mai!H25,0)</f>
        <v>0</v>
      </c>
      <c r="BV22" s="14" t="str">
        <f>IF(OR(Mai_mai!H25=0,Mai_mai!H25=" ",Mai_mai!I25=0,Mai_mai!I25=" "),"NOK","OK")</f>
        <v>NOK</v>
      </c>
      <c r="BW22" s="18">
        <f>IF(T_01!BX22="OK",Mai_mai!K25-Mai_mai!J25,0)</f>
        <v>0</v>
      </c>
      <c r="BX22" s="14" t="str">
        <f>IF(OR(Mai_mai!J25=0,Mai_mai!J25=" ",Mai_mai!K25=0,Mai_mai!K25=" "),"NOK","OK")</f>
        <v>NOK</v>
      </c>
      <c r="BY22" s="15">
        <f t="shared" si="4"/>
        <v>0</v>
      </c>
      <c r="BZ22" s="15">
        <f>IF(OR(Mai_mai!N25=6,Mai_mai!N25=8,Mai_mai!N25=10),0,Mai_mai!O25)</f>
        <v>0</v>
      </c>
      <c r="CA22" s="19" t="str">
        <f>VLOOKUP(Mai_mai!N25,T_01!$GY$1:$LP$11,2,FALSE)</f>
        <v xml:space="preserve"> </v>
      </c>
      <c r="CB22" s="17">
        <f t="shared" si="16"/>
        <v>42137</v>
      </c>
      <c r="CC22" s="14" t="str">
        <f>IF(CB22="","",VLOOKUP(WEEKDAY(CB22),$A$71:$F$77,1+VLOOKUP(Bilanz_bilan!$D$42,T_01!$A$67:$B$68,2,FALSE)))</f>
        <v>Ma</v>
      </c>
      <c r="CD22" s="55"/>
      <c r="CE22" s="91"/>
      <c r="CH22" s="514">
        <f>IF(T_01!CI22="OK",Juni_juin!E25-Juni_juin!D25,0)</f>
        <v>0</v>
      </c>
      <c r="CI22" s="509" t="str">
        <f>IF(OR(Juni_juin!D25=0,Juni_juin!D25=" ",Juni_juin!E25=0,Juni_juin!E25=" "),"NOK","OK")</f>
        <v>NOK</v>
      </c>
      <c r="CJ22" s="514">
        <f>IF(T_01!CK22="OK",Juni_juin!G25-Juni_juin!F25,0)</f>
        <v>0</v>
      </c>
      <c r="CK22" s="509" t="str">
        <f>IF(OR(Juni_juin!F25=0,Juni_juin!F25=" ",Juni_juin!G25=0,Juni_juin!G25=" "),"NOK","OK")</f>
        <v>NOK</v>
      </c>
      <c r="CL22" s="514">
        <f>IF(T_01!CM22="OK",Juni_juin!I25-Juni_juin!H25,0)</f>
        <v>0</v>
      </c>
      <c r="CM22" s="509" t="str">
        <f>IF(OR(Juni_juin!H25=0,Juni_juin!H25=" ",Juni_juin!I25=0,Juni_juin!I25=" "),"NOK","OK")</f>
        <v>NOK</v>
      </c>
      <c r="CN22" s="514">
        <f>IF(T_01!CO22="OK",Juni_juin!K25-Juni_juin!J25,0)</f>
        <v>0</v>
      </c>
      <c r="CO22" s="509" t="str">
        <f>IF(OR(Juni_juin!J25=0,Juni_juin!J25=" ",Juni_juin!K25=0,Juni_juin!K25=" "),"NOK","OK")</f>
        <v>NOK</v>
      </c>
      <c r="CP22" s="510">
        <f t="shared" si="5"/>
        <v>0</v>
      </c>
      <c r="CQ22" s="510">
        <f>IF(OR(Juni_juin!N25=6,Juni_juin!N25=8,Juni_juin!N25=10),0,Juni_juin!O25)</f>
        <v>0</v>
      </c>
      <c r="CR22" s="515" t="str">
        <f>VLOOKUP(Juni_juin!N25,$GY$1:$LP$11,2,FALSE)</f>
        <v xml:space="preserve"> </v>
      </c>
      <c r="CS22" s="513">
        <f t="shared" si="17"/>
        <v>42168</v>
      </c>
      <c r="CT22" s="509" t="str">
        <f>IF(CS22="","",VLOOKUP(WEEKDAY(CS22),$A$71:$F$77,1+VLOOKUP(Bilanz_bilan!$D$42,T_01!$A$67:$B$68,2,FALSE)))</f>
        <v>Ve</v>
      </c>
      <c r="CU22" s="55"/>
      <c r="CV22" s="91"/>
      <c r="CW22" s="20"/>
      <c r="CY22" s="18">
        <f>IF(T_01!CZ22="OK",Juli_juillet!E25-Juli_juillet!D25,0)</f>
        <v>0</v>
      </c>
      <c r="CZ22" s="14" t="str">
        <f>IF(OR(Juli_juillet!D25=0,Juli_juillet!D25=" ",Juli_juillet!E25=0,Juli_juillet!E25=" "),"NOK","OK")</f>
        <v>NOK</v>
      </c>
      <c r="DA22" s="18">
        <f>IF(T_01!DB22="OK",Juli_juillet!G25-Juli_juillet!F25,0)</f>
        <v>0</v>
      </c>
      <c r="DB22" s="14" t="str">
        <f>IF(OR(Juli_juillet!F25=0,Juli_juillet!F25=" ",Juli_juillet!G25=0,Juli_juillet!G25=" "),"NOK","OK")</f>
        <v>NOK</v>
      </c>
      <c r="DC22" s="18">
        <f>IF(T_01!DD22="OK",Juli_juillet!I25-Juli_juillet!H25,0)</f>
        <v>0</v>
      </c>
      <c r="DD22" s="14" t="str">
        <f>IF(OR(Juli_juillet!H25=0,Juli_juillet!H25=" ",Juli_juillet!I25=0,Juli_juillet!I25=" "),"NOK","OK")</f>
        <v>NOK</v>
      </c>
      <c r="DE22" s="18">
        <f>IF(T_01!DF22="OK",Juli_juillet!K25-Juli_juillet!J25,0)</f>
        <v>0</v>
      </c>
      <c r="DF22" s="14" t="str">
        <f>IF(OR(Juli_juillet!J25=0,Juli_juillet!J25=" ",Juli_juillet!K25=0,Juli_juillet!K25=" "),"NOK","OK")</f>
        <v>NOK</v>
      </c>
      <c r="DG22" s="15">
        <f t="shared" si="6"/>
        <v>0</v>
      </c>
      <c r="DH22" s="15">
        <f>IF(OR(Juli_juillet!N25=6,Juli_juillet!N25=8,Juli_juillet!N25=10),0,Juli_juillet!O25)</f>
        <v>0</v>
      </c>
      <c r="DI22" s="19" t="str">
        <f>VLOOKUP(Juli_juillet!N25,T_01!$GY$1:$LP$11,2,FALSE)</f>
        <v xml:space="preserve"> </v>
      </c>
      <c r="DJ22" s="17">
        <f t="shared" si="18"/>
        <v>42198</v>
      </c>
      <c r="DK22" s="14" t="str">
        <f>IF(DJ22="","",VLOOKUP(WEEKDAY(DJ22),$A$71:$F$77,1+VLOOKUP(Bilanz_bilan!$D$42,T_01!$A$67:$B$68,2,FALSE)))</f>
        <v>Di</v>
      </c>
      <c r="DL22" s="55"/>
      <c r="DM22" s="91"/>
      <c r="DP22" s="514">
        <f>IF(T_01!DQ22="OK",August_août!E25-August_août!D25,0)</f>
        <v>0</v>
      </c>
      <c r="DQ22" s="509" t="str">
        <f>IF(OR(August_août!D25=0,August_août!D25=" ",August_août!E25=0,August_août!E25=" "),"NOK","OK")</f>
        <v>NOK</v>
      </c>
      <c r="DR22" s="514">
        <f>IF(T_01!DS22="OK",August_août!G25-August_août!F25,0)</f>
        <v>0</v>
      </c>
      <c r="DS22" s="509" t="str">
        <f>IF(OR(August_août!F25=0,August_août!F25=" ",August_août!G25=0,August_août!G25=" "),"NOK","OK")</f>
        <v>NOK</v>
      </c>
      <c r="DT22" s="514">
        <f>IF(T_01!DU22="OK",August_août!I25-August_août!H25,0)</f>
        <v>0</v>
      </c>
      <c r="DU22" s="509" t="str">
        <f>IF(OR(August_août!H25=0,August_août!H25=" ",August_août!I25=0,August_août!I25=" "),"NOK","OK")</f>
        <v>NOK</v>
      </c>
      <c r="DV22" s="514">
        <f>IF(T_01!DW22="OK",August_août!K25-August_août!J25,0)</f>
        <v>0</v>
      </c>
      <c r="DW22" s="509" t="str">
        <f>IF(OR(August_août!J25=0,August_août!J25=" ",August_août!K25=0,August_août!K25=" "),"NOK","OK")</f>
        <v>NOK</v>
      </c>
      <c r="DX22" s="510">
        <f t="shared" si="7"/>
        <v>0</v>
      </c>
      <c r="DY22" s="510">
        <f>IF(OR(August_août!N25=6,August_août!N25=8,August_août!N25=10),0,August_août!O25)</f>
        <v>0</v>
      </c>
      <c r="DZ22" s="515" t="str">
        <f>VLOOKUP(August_août!N25,T_01!$GY$1:$LP$11,2,FALSE)</f>
        <v xml:space="preserve"> </v>
      </c>
      <c r="EA22" s="513">
        <f t="shared" si="19"/>
        <v>42229</v>
      </c>
      <c r="EB22" s="509" t="str">
        <f>IF(EA22="","",VLOOKUP(WEEKDAY(EA22),$A$71:$F$77,1+VLOOKUP(Bilanz_bilan!$D$42,T_01!$A$67:$B$68,2,FALSE)))</f>
        <v>Me</v>
      </c>
      <c r="EC22" s="55"/>
      <c r="ED22" s="91"/>
      <c r="EG22" s="18">
        <f>IF(T_01!EH22="OK",September_septembre!E25-September_septembre!D25,0)</f>
        <v>0</v>
      </c>
      <c r="EH22" s="14" t="str">
        <f>IF(OR(September_septembre!D25=0,September_septembre!D25=" ",September_septembre!E25=0,September_septembre!E25=" "),"NOK","OK")</f>
        <v>NOK</v>
      </c>
      <c r="EI22" s="18">
        <f>IF(T_01!EJ22="OK",September_septembre!G25-September_septembre!F25,0)</f>
        <v>0</v>
      </c>
      <c r="EJ22" s="14" t="str">
        <f>IF(OR(September_septembre!F25=0,September_septembre!F25=" ",September_septembre!G25=0,September_septembre!G25=" "),"NOK","OK")</f>
        <v>NOK</v>
      </c>
      <c r="EK22" s="18">
        <f>IF(T_01!EL22="OK",September_septembre!I25-September_septembre!H25,0)</f>
        <v>0</v>
      </c>
      <c r="EL22" s="14" t="str">
        <f>IF(OR(September_septembre!H25=0,September_septembre!H25=" ",September_septembre!I25=0,September_septembre!I25=" "),"NOK","OK")</f>
        <v>NOK</v>
      </c>
      <c r="EM22" s="18">
        <f>IF(T_01!EN22="OK",September_septembre!K25-September_septembre!J25,0)</f>
        <v>0</v>
      </c>
      <c r="EN22" s="14" t="str">
        <f>IF(OR(September_septembre!J25=0,September_septembre!J25=" ",September_septembre!K25=0,September_septembre!K25=" "),"NOK","OK")</f>
        <v>NOK</v>
      </c>
      <c r="EO22" s="15">
        <f t="shared" si="8"/>
        <v>0</v>
      </c>
      <c r="EP22" s="15">
        <f>IF(OR(September_septembre!N25=6,September_septembre!N25=8,September_septembre!N25=10),0,September_septembre!O25)</f>
        <v>0</v>
      </c>
      <c r="EQ22" s="19" t="str">
        <f>VLOOKUP(September_septembre!N25,T_01!$GY$1:$LP$11,2,FALSE)</f>
        <v xml:space="preserve"> </v>
      </c>
      <c r="ER22" s="17">
        <f t="shared" si="20"/>
        <v>42260</v>
      </c>
      <c r="ES22" s="14" t="str">
        <f>IF(ER22="","",VLOOKUP(WEEKDAY(ER22),$A$71:$F$77,1+VLOOKUP(Bilanz_bilan!$D$42,T_01!$A$67:$B$68,2,FALSE)))</f>
        <v>Sa</v>
      </c>
      <c r="ET22" s="55"/>
      <c r="EU22" s="91"/>
      <c r="EX22" s="514">
        <f>IF(T_01!EY22="OK",Oktober_octobre!E25-Oktober_octobre!D25,0)</f>
        <v>0</v>
      </c>
      <c r="EY22" s="509" t="str">
        <f>IF(OR(Oktober_octobre!D25=0,Oktober_octobre!D25=" ",Oktober_octobre!E25=0,Oktober_octobre!E25=" "),"NOK","OK")</f>
        <v>NOK</v>
      </c>
      <c r="EZ22" s="514">
        <f>IF(T_01!FA22="OK",Oktober_octobre!G25-Oktober_octobre!F25,0)</f>
        <v>0</v>
      </c>
      <c r="FA22" s="509" t="str">
        <f>IF(OR(Oktober_octobre!F25=0,Oktober_octobre!F25=" ",Oktober_octobre!G25=0,Oktober_octobre!G25=" "),"NOK","OK")</f>
        <v>NOK</v>
      </c>
      <c r="FB22" s="514">
        <f>IF(T_01!FC22="OK",Oktober_octobre!I25-Oktober_octobre!H25,0)</f>
        <v>0</v>
      </c>
      <c r="FC22" s="509" t="str">
        <f>IF(OR(Oktober_octobre!H25=0,Oktober_octobre!H25=" ",Oktober_octobre!I25=0,Oktober_octobre!I25=" "),"NOK","OK")</f>
        <v>NOK</v>
      </c>
      <c r="FD22" s="514">
        <f>IF(T_01!FE22="OK",Oktober_octobre!K25-Oktober_octobre!J25,0)</f>
        <v>0</v>
      </c>
      <c r="FE22" s="509" t="str">
        <f>IF(OR(Oktober_octobre!J25=0,Oktober_octobre!J25=" ",Oktober_octobre!K25=0,Oktober_octobre!K25=" "),"NOK","OK")</f>
        <v>NOK</v>
      </c>
      <c r="FF22" s="510">
        <f t="shared" si="9"/>
        <v>0</v>
      </c>
      <c r="FG22" s="510">
        <f>IF(OR(Oktober_octobre!N25=6,Oktober_octobre!N25=8,Oktober_octobre!N25=10),0,Oktober_octobre!O25)</f>
        <v>0</v>
      </c>
      <c r="FH22" s="515" t="str">
        <f>VLOOKUP(Oktober_octobre!N25,T_01!$GY$1:$LP$11,2,FALSE)</f>
        <v xml:space="preserve"> </v>
      </c>
      <c r="FI22" s="516">
        <f t="shared" si="21"/>
        <v>42290</v>
      </c>
      <c r="FJ22" s="509" t="str">
        <f>IF(FI22="","",VLOOKUP(WEEKDAY(FI22),$A$71:$F$77,1+VLOOKUP(Bilanz_bilan!$D$42,T_01!$A$67:$B$68,2,FALSE)))</f>
        <v>Lu</v>
      </c>
      <c r="FK22" s="55"/>
      <c r="FL22" s="91"/>
      <c r="FO22" s="18">
        <f>IF(T_01!FP22="OK",November_novembre!E25-November_novembre!D25,0)</f>
        <v>0</v>
      </c>
      <c r="FP22" s="14" t="str">
        <f>IF(OR(November_novembre!D25=0,November_novembre!D25=" ",November_novembre!E25=0,November_novembre!E25=" "),"NOK","OK")</f>
        <v>NOK</v>
      </c>
      <c r="FQ22" s="18">
        <f>IF(T_01!FR22="OK",November_novembre!G25-November_novembre!F25,0)</f>
        <v>0</v>
      </c>
      <c r="FR22" s="14" t="str">
        <f>IF(OR(November_novembre!F25=0,November_novembre!F25=" ",November_novembre!G25=0,November_novembre!G25=" "),"NOK","OK")</f>
        <v>NOK</v>
      </c>
      <c r="FS22" s="18">
        <f>IF(T_01!FT22="OK",November_novembre!I25-November_novembre!H25,0)</f>
        <v>0</v>
      </c>
      <c r="FT22" s="14" t="str">
        <f>IF(OR(November_novembre!H25=0,November_novembre!H25=" ",November_novembre!I25=0,November_novembre!I25=" "),"NOK","OK")</f>
        <v>NOK</v>
      </c>
      <c r="FU22" s="18">
        <f>IF(T_01!FV22="OK",November_novembre!K25-November_novembre!J25,0)</f>
        <v>0</v>
      </c>
      <c r="FV22" s="14" t="str">
        <f>IF(OR(November_novembre!J25=0,November_novembre!J25=" ",November_novembre!K25=0,November_novembre!K25=" "),"NOK","OK")</f>
        <v>NOK</v>
      </c>
      <c r="FW22" s="15">
        <f t="shared" si="10"/>
        <v>0</v>
      </c>
      <c r="FX22" s="15">
        <f>IF(OR(November_novembre!N25=6,November_novembre!N25=8,November_novembre!N25=10),0,November_novembre!O25)</f>
        <v>0</v>
      </c>
      <c r="FY22" s="19" t="str">
        <f>VLOOKUP(November_novembre!N25,T_01!$GY$1:$LP$11,2,FALSE)</f>
        <v xml:space="preserve"> </v>
      </c>
      <c r="FZ22" s="17">
        <f t="shared" si="22"/>
        <v>42321</v>
      </c>
      <c r="GA22" s="14" t="str">
        <f>IF(FZ22="","",VLOOKUP(WEEKDAY(FZ22),$A$71:$F$77,1+VLOOKUP(Bilanz_bilan!$D$42,T_01!$A$67:$B$68,2,FALSE)))</f>
        <v>Je</v>
      </c>
      <c r="GB22" s="55"/>
      <c r="GC22" s="91"/>
      <c r="GF22" s="514">
        <f>IF(T_01!GG22="OK",Dezember_décembre!E25-Dezember_décembre!D25,0)</f>
        <v>0</v>
      </c>
      <c r="GG22" s="509" t="str">
        <f>IF(OR(Dezember_décembre!D25=0,Dezember_décembre!D25=" ",Dezember_décembre!E25=0,Dezember_décembre!E25=" "),"NOK","OK")</f>
        <v>NOK</v>
      </c>
      <c r="GH22" s="514">
        <f>IF(T_01!GI22="OK",Dezember_décembre!G25-Dezember_décembre!F25,0)</f>
        <v>0</v>
      </c>
      <c r="GI22" s="509" t="str">
        <f>IF(OR(Dezember_décembre!F25=0,Dezember_décembre!F25=" ",Dezember_décembre!G25=0,Dezember_décembre!G25=" "),"NOK","OK")</f>
        <v>NOK</v>
      </c>
      <c r="GJ22" s="514">
        <f>IF(T_01!GK22="OK",Dezember_décembre!I25-Dezember_décembre!H25,0)</f>
        <v>0</v>
      </c>
      <c r="GK22" s="509" t="str">
        <f>IF(OR(Dezember_décembre!H25=0,Dezember_décembre!H25=" ",Dezember_décembre!I25=0,Dezember_décembre!I25=" "),"NOK","OK")</f>
        <v>NOK</v>
      </c>
      <c r="GL22" s="514">
        <f>IF(T_01!GM22="OK",Dezember_décembre!K25-Dezember_décembre!J25,0)</f>
        <v>0</v>
      </c>
      <c r="GM22" s="509" t="str">
        <f>IF(OR(Dezember_décembre!J25=0,Dezember_décembre!J25=" ",Dezember_décembre!K25=0,Dezember_décembre!K25=" "),"NOK","OK")</f>
        <v>NOK</v>
      </c>
      <c r="GN22" s="510">
        <f t="shared" si="11"/>
        <v>0</v>
      </c>
      <c r="GO22" s="510">
        <f>IF(OR(Dezember_décembre!N25=6,Dezember_décembre!N25=8,Dezember_décembre!N25=10),0,Dezember_décembre!O25)</f>
        <v>0</v>
      </c>
      <c r="GP22" s="515" t="str">
        <f>VLOOKUP(Dezember_décembre!N25,T_01!$GY$1:$LP$11,2,FALSE)</f>
        <v xml:space="preserve"> </v>
      </c>
      <c r="GQ22" s="513">
        <f t="shared" si="23"/>
        <v>42351</v>
      </c>
      <c r="GR22" s="509" t="str">
        <f>IF(GQ22="","",VLOOKUP(WEEKDAY(GQ22),$A$71:$F$77,1+VLOOKUP(Bilanz_bilan!$D$42,T_01!$A$67:$B$68,2,FALSE)))</f>
        <v>Sa</v>
      </c>
      <c r="GS22" s="55"/>
      <c r="GT22" s="91"/>
    </row>
    <row r="23" spans="1:202" ht="14.25">
      <c r="A23" s="18">
        <f>IF(T_01!B23="OK",Januar_janvier!E26-Januar_janvier!D26,0)</f>
        <v>0</v>
      </c>
      <c r="B23" s="14" t="str">
        <f>IF(OR(Januar_janvier!D26=0,Januar_janvier!D26=" ",Januar_janvier!E26=0,Januar_janvier!E26=" "),"NOK","OK")</f>
        <v>NOK</v>
      </c>
      <c r="C23" s="18">
        <f>IF(T_01!D23="OK",Januar_janvier!G26-Januar_janvier!F26,0)</f>
        <v>0</v>
      </c>
      <c r="D23" s="14" t="str">
        <f>IF(OR(Januar_janvier!F26=0,Januar_janvier!F26=" ",Januar_janvier!G26=0,Januar_janvier!G26=" "),"NOK","OK")</f>
        <v>NOK</v>
      </c>
      <c r="E23" s="18">
        <f>IF(T_01!F23="OK",Januar_janvier!I26-Januar_janvier!H26,0)</f>
        <v>0</v>
      </c>
      <c r="F23" s="14" t="str">
        <f>IF(OR(Januar_janvier!H26=0,Januar_janvier!H26=" ",Januar_janvier!I26=0,Januar_janvier!I26=" "),"NOK","OK")</f>
        <v>NOK</v>
      </c>
      <c r="G23" s="18">
        <f>IF(T_01!H23="OK",Januar_janvier!K26-Januar_janvier!J26,0)</f>
        <v>0</v>
      </c>
      <c r="H23" s="14" t="str">
        <f>IF(OR(Januar_janvier!J26=0,Januar_janvier!J26=" ",Januar_janvier!K26=0,Januar_janvier!K26=" "),"NOK","OK")</f>
        <v>NOK</v>
      </c>
      <c r="I23" s="15">
        <f t="shared" si="1"/>
        <v>0</v>
      </c>
      <c r="J23" s="15">
        <f>IF(OR(Januar_janvier!N26=6,Januar_janvier!N26=8,Januar_janvier!N26=10),0,Januar_janvier!O26)</f>
        <v>0</v>
      </c>
      <c r="K23" s="19" t="str">
        <f>VLOOKUP(Januar_janvier!N26,T_01!$GY$1:$LP$11,2,FALSE)</f>
        <v xml:space="preserve"> </v>
      </c>
      <c r="L23" s="85">
        <f t="shared" si="12"/>
        <v>42018</v>
      </c>
      <c r="M23" s="14" t="str">
        <f>IF(L23="","",VLOOKUP(WEEKDAY(L23),$A$71:$F$77,1+VLOOKUP(Bilanz_bilan!$D$42,T_01!$A$67:$B$68,2,FALSE)))</f>
        <v>Ma</v>
      </c>
      <c r="N23" s="55"/>
      <c r="O23" s="91"/>
      <c r="R23" s="514">
        <f>IF(T_01!S23="OK",Februar_février!E26-Februar_février!D26,0)</f>
        <v>0</v>
      </c>
      <c r="S23" s="509" t="str">
        <f>IF(OR(Februar_février!D26=0,Februar_février!D26=" ",Februar_février!E26=0,Februar_février!E26=" "),"NOK","OK")</f>
        <v>NOK</v>
      </c>
      <c r="T23" s="514">
        <f>IF(T_01!U23="OK",Februar_février!G26-Februar_février!F26,0)</f>
        <v>0</v>
      </c>
      <c r="U23" s="509" t="str">
        <f>IF(OR(Februar_février!F26=0,Februar_février!F26=" ",Februar_février!G26=0,Februar_février!G26=" "),"NOK","OK")</f>
        <v>NOK</v>
      </c>
      <c r="V23" s="514">
        <f>IF(T_01!W23="OK",Februar_février!I26-Februar_février!H26,0)</f>
        <v>0</v>
      </c>
      <c r="W23" s="509" t="str">
        <f>IF(OR(Februar_février!H26=0,Februar_février!H26=" ",Februar_février!I26=0,Februar_février!I26=" "),"NOK","OK")</f>
        <v>NOK</v>
      </c>
      <c r="X23" s="514">
        <f>IF(T_01!Y23="OK",Februar_février!K26-Februar_février!J26,0)</f>
        <v>0</v>
      </c>
      <c r="Y23" s="509" t="str">
        <f>IF(OR(Februar_février!J26=0,Februar_février!J26=" ",Februar_février!K26=0,Februar_février!K26=" "),"NOK","OK")</f>
        <v>NOK</v>
      </c>
      <c r="Z23" s="510">
        <f t="shared" si="2"/>
        <v>0</v>
      </c>
      <c r="AA23" s="510">
        <f>IF(OR(Februar_février!N26=6,Februar_février!N26=8,Februar_février!N26=10),0,Februar_février!O26)</f>
        <v>0</v>
      </c>
      <c r="AB23" s="515" t="str">
        <f>VLOOKUP(Februar_février!N26,$GY$1:$LP$11,2,FALSE)</f>
        <v xml:space="preserve"> </v>
      </c>
      <c r="AC23" s="513">
        <f t="shared" si="13"/>
        <v>42049</v>
      </c>
      <c r="AD23" s="509" t="str">
        <f>IF(AC23="","",VLOOKUP(WEEKDAY(AC23),$A$71:$F$77,1+VLOOKUP(Bilanz_bilan!$D$42,T_01!$A$67:$B$68,2,FALSE)))</f>
        <v>Ve</v>
      </c>
      <c r="AE23" s="55"/>
      <c r="AF23" s="91"/>
      <c r="AG23" s="20"/>
      <c r="AH23" s="20"/>
      <c r="AI23" s="18">
        <f>IF(T_01!AJ23="OK",März_mars!E26-März_mars!D26,0)</f>
        <v>0</v>
      </c>
      <c r="AJ23" s="14" t="str">
        <f>IF(OR(März_mars!D26=0,März_mars!D26=" ",März_mars!E26=0,März_mars!E26=" "),"NOK","OK")</f>
        <v>NOK</v>
      </c>
      <c r="AK23" s="18">
        <f>IF(T_01!AL23="OK",März_mars!G26-März_mars!F26,0)</f>
        <v>0</v>
      </c>
      <c r="AL23" s="14" t="str">
        <f>IF(OR(März_mars!F26=0,März_mars!F26=" ",März_mars!G26=0,März_mars!G26=" "),"NOK","OK")</f>
        <v>NOK</v>
      </c>
      <c r="AM23" s="18">
        <f>IF(T_01!AN23="OK",März_mars!I26-März_mars!H26,0)</f>
        <v>0</v>
      </c>
      <c r="AN23" s="14" t="str">
        <f>IF(OR(März_mars!H26=0,März_mars!H26=" ",März_mars!I26=0,März_mars!I26=" "),"NOK","OK")</f>
        <v>NOK</v>
      </c>
      <c r="AO23" s="18">
        <f>IF(T_01!AP23="OK",März_mars!K26-März_mars!J26,0)</f>
        <v>0</v>
      </c>
      <c r="AP23" s="14" t="str">
        <f>IF(OR(März_mars!J26=0,März_mars!J26=" ",März_mars!K26=0,März_mars!K26=" "),"NOK","OK")</f>
        <v>NOK</v>
      </c>
      <c r="AQ23" s="15">
        <f t="shared" si="3"/>
        <v>0</v>
      </c>
      <c r="AR23" s="15">
        <f>IF(OR(März_mars!N26=6,März_mars!N26=8,März_mars!N26=10),0,März_mars!O26)</f>
        <v>0</v>
      </c>
      <c r="AS23" s="19" t="str">
        <f>VLOOKUP(März_mars!N26,T_01!$GY$1:$LP$11,2,FALSE)</f>
        <v xml:space="preserve"> </v>
      </c>
      <c r="AT23" s="17">
        <f t="shared" si="14"/>
        <v>42077</v>
      </c>
      <c r="AU23" s="14" t="str">
        <f>IF(AT23="","",VLOOKUP(WEEKDAY(AT23),$A$71:$F$77,1+VLOOKUP(Bilanz_bilan!$D$42,T_01!$A$67:$B$68,2,FALSE)))</f>
        <v>Ve</v>
      </c>
      <c r="AV23" s="55"/>
      <c r="AW23" s="91"/>
      <c r="AX23" s="20"/>
      <c r="AZ23" s="514">
        <f>IF(T_01!BA23="OK",April_avril!E26-April_avril!D26,0)</f>
        <v>0</v>
      </c>
      <c r="BA23" s="509" t="str">
        <f>IF(OR(April_avril!D26=0,April_avril!D26=" ",April_avril!E26=0,April_avril!E26=" "),"NOK","OK")</f>
        <v>NOK</v>
      </c>
      <c r="BB23" s="514">
        <f>IF(T_01!BC23="OK",April_avril!G26-April_avril!F26,0)</f>
        <v>0</v>
      </c>
      <c r="BC23" s="509" t="str">
        <f>IF(OR(April_avril!F26=0,April_avril!F26=" ",April_avril!G26=0,April_avril!G26=" "),"NOK","OK")</f>
        <v>NOK</v>
      </c>
      <c r="BD23" s="514">
        <f>IF(T_01!BE23="OK",April_avril!I26-April_avril!H26,0)</f>
        <v>0</v>
      </c>
      <c r="BE23" s="509" t="str">
        <f>IF(OR(April_avril!H26=0,April_avril!H26=" ",April_avril!I26=0,April_avril!I26=" "),"NOK","OK")</f>
        <v>NOK</v>
      </c>
      <c r="BF23" s="514">
        <f>IF(T_01!BG23="OK",April_avril!K26-April_avril!J26,0)</f>
        <v>0</v>
      </c>
      <c r="BG23" s="509" t="str">
        <f>IF(OR(April_avril!J26=0,April_avril!J26=" ",April_avril!K26=0,April_avril!K26=" "),"NOK","OK")</f>
        <v>NOK</v>
      </c>
      <c r="BH23" s="510">
        <f t="shared" si="0"/>
        <v>0</v>
      </c>
      <c r="BI23" s="510">
        <f>IF(OR(April_avril!N26=6,April_avril!N26=8,April_avril!N26=10),0,April_avril!O26)</f>
        <v>0</v>
      </c>
      <c r="BJ23" s="515" t="str">
        <f>VLOOKUP(April_avril!N26,$GY$1:$LP$11,2,FALSE)</f>
        <v xml:space="preserve"> </v>
      </c>
      <c r="BK23" s="513">
        <f t="shared" si="15"/>
        <v>42108</v>
      </c>
      <c r="BL23" s="462" t="str">
        <f>IF(BK23="","",VLOOKUP(WEEKDAY(BK23),$A$71:$F$77,1+VLOOKUP(Bilanz_bilan!$D$42,T_01!$A$67:$B$68,2,FALSE)))</f>
        <v>Lu</v>
      </c>
      <c r="BM23" s="55"/>
      <c r="BN23" s="91"/>
      <c r="BQ23" s="18">
        <f>IF(T_01!BR23="OK",Mai_mai!E26-Mai_mai!D26,0)</f>
        <v>0</v>
      </c>
      <c r="BR23" s="14" t="str">
        <f>IF(OR(Mai_mai!D26=0,Mai_mai!D26=" ",Mai_mai!E26=0,Mai_mai!E26=" "),"NOK","OK")</f>
        <v>NOK</v>
      </c>
      <c r="BS23" s="18">
        <f>IF(T_01!BT23="OK",Mai_mai!G26-Mai_mai!F26,0)</f>
        <v>0</v>
      </c>
      <c r="BT23" s="14" t="str">
        <f>IF(OR(Mai_mai!F26=0,Mai_mai!F26=" ",Mai_mai!G26=0,Mai_mai!G26=" "),"NOK","OK")</f>
        <v>NOK</v>
      </c>
      <c r="BU23" s="18">
        <f>IF(T_01!BV23="OK",Mai_mai!I26-Mai_mai!H26,0)</f>
        <v>0</v>
      </c>
      <c r="BV23" s="14" t="str">
        <f>IF(OR(Mai_mai!H26=0,Mai_mai!H26=" ",Mai_mai!I26=0,Mai_mai!I26=" "),"NOK","OK")</f>
        <v>NOK</v>
      </c>
      <c r="BW23" s="18">
        <f>IF(T_01!BX23="OK",Mai_mai!K26-Mai_mai!J26,0)</f>
        <v>0</v>
      </c>
      <c r="BX23" s="14" t="str">
        <f>IF(OR(Mai_mai!J26=0,Mai_mai!J26=" ",Mai_mai!K26=0,Mai_mai!K26=" "),"NOK","OK")</f>
        <v>NOK</v>
      </c>
      <c r="BY23" s="15">
        <f t="shared" si="4"/>
        <v>0</v>
      </c>
      <c r="BZ23" s="15">
        <f>IF(OR(Mai_mai!N26=6,Mai_mai!N26=8,Mai_mai!N26=10),0,Mai_mai!O26)</f>
        <v>0</v>
      </c>
      <c r="CA23" s="19" t="str">
        <f>VLOOKUP(Mai_mai!N26,T_01!$GY$1:$LP$11,2,FALSE)</f>
        <v xml:space="preserve"> </v>
      </c>
      <c r="CB23" s="17">
        <f t="shared" si="16"/>
        <v>42138</v>
      </c>
      <c r="CC23" s="14" t="str">
        <f>IF(CB23="","",VLOOKUP(WEEKDAY(CB23),$A$71:$F$77,1+VLOOKUP(Bilanz_bilan!$D$42,T_01!$A$67:$B$68,2,FALSE)))</f>
        <v>Me</v>
      </c>
      <c r="CD23" s="55"/>
      <c r="CE23" s="91"/>
      <c r="CH23" s="514">
        <f>IF(T_01!CI23="OK",Juni_juin!E26-Juni_juin!D26,0)</f>
        <v>0</v>
      </c>
      <c r="CI23" s="509" t="str">
        <f>IF(OR(Juni_juin!D26=0,Juni_juin!D26=" ",Juni_juin!E26=0,Juni_juin!E26=" "),"NOK","OK")</f>
        <v>NOK</v>
      </c>
      <c r="CJ23" s="514">
        <f>IF(T_01!CK23="OK",Juni_juin!G26-Juni_juin!F26,0)</f>
        <v>0</v>
      </c>
      <c r="CK23" s="509" t="str">
        <f>IF(OR(Juni_juin!F26=0,Juni_juin!F26=" ",Juni_juin!G26=0,Juni_juin!G26=" "),"NOK","OK")</f>
        <v>NOK</v>
      </c>
      <c r="CL23" s="514">
        <f>IF(T_01!CM23="OK",Juni_juin!I26-Juni_juin!H26,0)</f>
        <v>0</v>
      </c>
      <c r="CM23" s="509" t="str">
        <f>IF(OR(Juni_juin!H26=0,Juni_juin!H26=" ",Juni_juin!I26=0,Juni_juin!I26=" "),"NOK","OK")</f>
        <v>NOK</v>
      </c>
      <c r="CN23" s="514">
        <f>IF(T_01!CO23="OK",Juni_juin!K26-Juni_juin!J26,0)</f>
        <v>0</v>
      </c>
      <c r="CO23" s="509" t="str">
        <f>IF(OR(Juni_juin!J26=0,Juni_juin!J26=" ",Juni_juin!K26=0,Juni_juin!K26=" "),"NOK","OK")</f>
        <v>NOK</v>
      </c>
      <c r="CP23" s="510">
        <f t="shared" si="5"/>
        <v>0</v>
      </c>
      <c r="CQ23" s="510">
        <f>IF(OR(Juni_juin!N26=6,Juni_juin!N26=8,Juni_juin!N26=10),0,Juni_juin!O26)</f>
        <v>0</v>
      </c>
      <c r="CR23" s="515" t="str">
        <f>VLOOKUP(Juni_juin!N26,$GY$1:$LP$11,2,FALSE)</f>
        <v xml:space="preserve"> </v>
      </c>
      <c r="CS23" s="513">
        <f t="shared" si="17"/>
        <v>42169</v>
      </c>
      <c r="CT23" s="509" t="str">
        <f>IF(CS23="","",VLOOKUP(WEEKDAY(CS23),$A$71:$F$77,1+VLOOKUP(Bilanz_bilan!$D$42,T_01!$A$67:$B$68,2,FALSE)))</f>
        <v>Sa</v>
      </c>
      <c r="CU23" s="55"/>
      <c r="CV23" s="91"/>
      <c r="CY23" s="18">
        <f>IF(T_01!CZ23="OK",Juli_juillet!E26-Juli_juillet!D26,0)</f>
        <v>0</v>
      </c>
      <c r="CZ23" s="14" t="str">
        <f>IF(OR(Juli_juillet!D26=0,Juli_juillet!D26=" ",Juli_juillet!E26=0,Juli_juillet!E26=" "),"NOK","OK")</f>
        <v>NOK</v>
      </c>
      <c r="DA23" s="18">
        <f>IF(T_01!DB23="OK",Juli_juillet!G26-Juli_juillet!F26,0)</f>
        <v>0</v>
      </c>
      <c r="DB23" s="14" t="str">
        <f>IF(OR(Juli_juillet!F26=0,Juli_juillet!F26=" ",Juli_juillet!G26=0,Juli_juillet!G26=" "),"NOK","OK")</f>
        <v>NOK</v>
      </c>
      <c r="DC23" s="18">
        <f>IF(T_01!DD23="OK",Juli_juillet!I26-Juli_juillet!H26,0)</f>
        <v>0</v>
      </c>
      <c r="DD23" s="14" t="str">
        <f>IF(OR(Juli_juillet!H26=0,Juli_juillet!H26=" ",Juli_juillet!I26=0,Juli_juillet!I26=" "),"NOK","OK")</f>
        <v>NOK</v>
      </c>
      <c r="DE23" s="18">
        <f>IF(T_01!DF23="OK",Juli_juillet!K26-Juli_juillet!J26,0)</f>
        <v>0</v>
      </c>
      <c r="DF23" s="14" t="str">
        <f>IF(OR(Juli_juillet!J26=0,Juli_juillet!J26=" ",Juli_juillet!K26=0,Juli_juillet!K26=" "),"NOK","OK")</f>
        <v>NOK</v>
      </c>
      <c r="DG23" s="15">
        <f t="shared" si="6"/>
        <v>0</v>
      </c>
      <c r="DH23" s="15">
        <f>IF(OR(Juli_juillet!N26=6,Juli_juillet!N26=8,Juli_juillet!N26=10),0,Juli_juillet!O26)</f>
        <v>0</v>
      </c>
      <c r="DI23" s="19" t="str">
        <f>VLOOKUP(Juli_juillet!N26,T_01!$GY$1:$LP$11,2,FALSE)</f>
        <v xml:space="preserve"> </v>
      </c>
      <c r="DJ23" s="17">
        <f t="shared" si="18"/>
        <v>42199</v>
      </c>
      <c r="DK23" s="14" t="str">
        <f>IF(DJ23="","",VLOOKUP(WEEKDAY(DJ23),$A$71:$F$77,1+VLOOKUP(Bilanz_bilan!$D$42,T_01!$A$67:$B$68,2,FALSE)))</f>
        <v>Lu</v>
      </c>
      <c r="DL23" s="55"/>
      <c r="DM23" s="91"/>
      <c r="DP23" s="514">
        <f>IF(T_01!DQ23="OK",August_août!E26-August_août!D26,0)</f>
        <v>0</v>
      </c>
      <c r="DQ23" s="509" t="str">
        <f>IF(OR(August_août!D26=0,August_août!D26=" ",August_août!E26=0,August_août!E26=" "),"NOK","OK")</f>
        <v>NOK</v>
      </c>
      <c r="DR23" s="514">
        <f>IF(T_01!DS23="OK",August_août!G26-August_août!F26,0)</f>
        <v>0</v>
      </c>
      <c r="DS23" s="509" t="str">
        <f>IF(OR(August_août!F26=0,August_août!F26=" ",August_août!G26=0,August_août!G26=" "),"NOK","OK")</f>
        <v>NOK</v>
      </c>
      <c r="DT23" s="514">
        <f>IF(T_01!DU23="OK",August_août!I26-August_août!H26,0)</f>
        <v>0</v>
      </c>
      <c r="DU23" s="509" t="str">
        <f>IF(OR(August_août!H26=0,August_août!H26=" ",August_août!I26=0,August_août!I26=" "),"NOK","OK")</f>
        <v>NOK</v>
      </c>
      <c r="DV23" s="514">
        <f>IF(T_01!DW23="OK",August_août!K26-August_août!J26,0)</f>
        <v>0</v>
      </c>
      <c r="DW23" s="509" t="str">
        <f>IF(OR(August_août!J26=0,August_août!J26=" ",August_août!K26=0,August_août!K26=" "),"NOK","OK")</f>
        <v>NOK</v>
      </c>
      <c r="DX23" s="510">
        <f t="shared" si="7"/>
        <v>0</v>
      </c>
      <c r="DY23" s="510">
        <f>IF(OR(August_août!N26=6,August_août!N26=8,August_août!N26=10),0,August_août!O26)</f>
        <v>0</v>
      </c>
      <c r="DZ23" s="515" t="str">
        <f>VLOOKUP(August_août!N26,T_01!$GY$1:$LP$11,2,FALSE)</f>
        <v xml:space="preserve"> </v>
      </c>
      <c r="EA23" s="513">
        <f t="shared" si="19"/>
        <v>42230</v>
      </c>
      <c r="EB23" s="509" t="str">
        <f>IF(EA23="","",VLOOKUP(WEEKDAY(EA23),$A$71:$F$77,1+VLOOKUP(Bilanz_bilan!$D$42,T_01!$A$67:$B$68,2,FALSE)))</f>
        <v>Je</v>
      </c>
      <c r="EC23" s="55"/>
      <c r="ED23" s="91"/>
      <c r="EE23" s="379" t="s">
        <v>227</v>
      </c>
      <c r="EG23" s="18">
        <f>IF(T_01!EH23="OK",September_septembre!E26-September_septembre!D26,0)</f>
        <v>0</v>
      </c>
      <c r="EH23" s="14" t="str">
        <f>IF(OR(September_septembre!D26=0,September_septembre!D26=" ",September_septembre!E26=0,September_septembre!E26=" "),"NOK","OK")</f>
        <v>NOK</v>
      </c>
      <c r="EI23" s="18">
        <f>IF(T_01!EJ23="OK",September_septembre!G26-September_septembre!F26,0)</f>
        <v>0</v>
      </c>
      <c r="EJ23" s="14" t="str">
        <f>IF(OR(September_septembre!F26=0,September_septembre!F26=" ",September_septembre!G26=0,September_septembre!G26=" "),"NOK","OK")</f>
        <v>NOK</v>
      </c>
      <c r="EK23" s="18">
        <f>IF(T_01!EL23="OK",September_septembre!I26-September_septembre!H26,0)</f>
        <v>0</v>
      </c>
      <c r="EL23" s="14" t="str">
        <f>IF(OR(September_septembre!H26=0,September_septembre!H26=" ",September_septembre!I26=0,September_septembre!I26=" "),"NOK","OK")</f>
        <v>NOK</v>
      </c>
      <c r="EM23" s="18">
        <f>IF(T_01!EN23="OK",September_septembre!K26-September_septembre!J26,0)</f>
        <v>0</v>
      </c>
      <c r="EN23" s="14" t="str">
        <f>IF(OR(September_septembre!J26=0,September_septembre!J26=" ",September_septembre!K26=0,September_septembre!K26=" "),"NOK","OK")</f>
        <v>NOK</v>
      </c>
      <c r="EO23" s="15">
        <f t="shared" si="8"/>
        <v>0</v>
      </c>
      <c r="EP23" s="15">
        <f>IF(OR(September_septembre!N26=6,September_septembre!N26=8,September_septembre!N26=10),0,September_septembre!O26)</f>
        <v>0</v>
      </c>
      <c r="EQ23" s="19" t="str">
        <f>VLOOKUP(September_septembre!N26,T_01!$GY$1:$LP$11,2,FALSE)</f>
        <v xml:space="preserve"> </v>
      </c>
      <c r="ER23" s="17">
        <f t="shared" si="20"/>
        <v>42261</v>
      </c>
      <c r="ES23" s="14" t="str">
        <f>IF(ER23="","",VLOOKUP(WEEKDAY(ER23),$A$71:$F$77,1+VLOOKUP(Bilanz_bilan!$D$42,T_01!$A$67:$B$68,2,FALSE)))</f>
        <v>Di</v>
      </c>
      <c r="ET23" s="55"/>
      <c r="EU23" s="91"/>
      <c r="EX23" s="514">
        <f>IF(T_01!EY23="OK",Oktober_octobre!E26-Oktober_octobre!D26,0)</f>
        <v>0</v>
      </c>
      <c r="EY23" s="509" t="str">
        <f>IF(OR(Oktober_octobre!D26=0,Oktober_octobre!D26=" ",Oktober_octobre!E26=0,Oktober_octobre!E26=" "),"NOK","OK")</f>
        <v>NOK</v>
      </c>
      <c r="EZ23" s="514">
        <f>IF(T_01!FA23="OK",Oktober_octobre!G26-Oktober_octobre!F26,0)</f>
        <v>0</v>
      </c>
      <c r="FA23" s="509" t="str">
        <f>IF(OR(Oktober_octobre!F26=0,Oktober_octobre!F26=" ",Oktober_octobre!G26=0,Oktober_octobre!G26=" "),"NOK","OK")</f>
        <v>NOK</v>
      </c>
      <c r="FB23" s="514">
        <f>IF(T_01!FC23="OK",Oktober_octobre!I26-Oktober_octobre!H26,0)</f>
        <v>0</v>
      </c>
      <c r="FC23" s="509" t="str">
        <f>IF(OR(Oktober_octobre!H26=0,Oktober_octobre!H26=" ",Oktober_octobre!I26=0,Oktober_octobre!I26=" "),"NOK","OK")</f>
        <v>NOK</v>
      </c>
      <c r="FD23" s="514">
        <f>IF(T_01!FE23="OK",Oktober_octobre!K26-Oktober_octobre!J26,0)</f>
        <v>0</v>
      </c>
      <c r="FE23" s="509" t="str">
        <f>IF(OR(Oktober_octobre!J26=0,Oktober_octobre!J26=" ",Oktober_octobre!K26=0,Oktober_octobre!K26=" "),"NOK","OK")</f>
        <v>NOK</v>
      </c>
      <c r="FF23" s="510">
        <f t="shared" si="9"/>
        <v>0</v>
      </c>
      <c r="FG23" s="510">
        <f>IF(OR(Oktober_octobre!N26=6,Oktober_octobre!N26=8,Oktober_octobre!N26=10),0,Oktober_octobre!O26)</f>
        <v>0</v>
      </c>
      <c r="FH23" s="515" t="str">
        <f>VLOOKUP(Oktober_octobre!N26,T_01!$GY$1:$LP$11,2,FALSE)</f>
        <v xml:space="preserve"> </v>
      </c>
      <c r="FI23" s="516">
        <f t="shared" si="21"/>
        <v>42291</v>
      </c>
      <c r="FJ23" s="509" t="str">
        <f>IF(FI23="","",VLOOKUP(WEEKDAY(FI23),$A$71:$F$77,1+VLOOKUP(Bilanz_bilan!$D$42,T_01!$A$67:$B$68,2,FALSE)))</f>
        <v>Ma</v>
      </c>
      <c r="FK23" s="55"/>
      <c r="FL23" s="91"/>
      <c r="FO23" s="18">
        <f>IF(T_01!FP23="OK",November_novembre!E26-November_novembre!D26,0)</f>
        <v>0</v>
      </c>
      <c r="FP23" s="14" t="str">
        <f>IF(OR(November_novembre!D26=0,November_novembre!D26=" ",November_novembre!E26=0,November_novembre!E26=" "),"NOK","OK")</f>
        <v>NOK</v>
      </c>
      <c r="FQ23" s="18">
        <f>IF(T_01!FR23="OK",November_novembre!G26-November_novembre!F26,0)</f>
        <v>0</v>
      </c>
      <c r="FR23" s="14" t="str">
        <f>IF(OR(November_novembre!F26=0,November_novembre!F26=" ",November_novembre!G26=0,November_novembre!G26=" "),"NOK","OK")</f>
        <v>NOK</v>
      </c>
      <c r="FS23" s="18">
        <f>IF(T_01!FT23="OK",November_novembre!I26-November_novembre!H26,0)</f>
        <v>0</v>
      </c>
      <c r="FT23" s="14" t="str">
        <f>IF(OR(November_novembre!H26=0,November_novembre!H26=" ",November_novembre!I26=0,November_novembre!I26=" "),"NOK","OK")</f>
        <v>NOK</v>
      </c>
      <c r="FU23" s="18">
        <f>IF(T_01!FV23="OK",November_novembre!K26-November_novembre!J26,0)</f>
        <v>0</v>
      </c>
      <c r="FV23" s="14" t="str">
        <f>IF(OR(November_novembre!J26=0,November_novembre!J26=" ",November_novembre!K26=0,November_novembre!K26=" "),"NOK","OK")</f>
        <v>NOK</v>
      </c>
      <c r="FW23" s="15">
        <f t="shared" si="10"/>
        <v>0</v>
      </c>
      <c r="FX23" s="15">
        <f>IF(OR(November_novembre!N26=6,November_novembre!N26=8,November_novembre!N26=10),0,November_novembre!O26)</f>
        <v>0</v>
      </c>
      <c r="FY23" s="19" t="str">
        <f>VLOOKUP(November_novembre!N26,T_01!$GY$1:$LP$11,2,FALSE)</f>
        <v xml:space="preserve"> </v>
      </c>
      <c r="FZ23" s="17">
        <f t="shared" si="22"/>
        <v>42322</v>
      </c>
      <c r="GA23" s="14" t="str">
        <f>IF(FZ23="","",VLOOKUP(WEEKDAY(FZ23),$A$71:$F$77,1+VLOOKUP(Bilanz_bilan!$D$42,T_01!$A$67:$B$68,2,FALSE)))</f>
        <v>Ve</v>
      </c>
      <c r="GB23" s="55"/>
      <c r="GC23" s="91"/>
      <c r="GF23" s="514">
        <f>IF(T_01!GG23="OK",Dezember_décembre!E26-Dezember_décembre!D26,0)</f>
        <v>0</v>
      </c>
      <c r="GG23" s="509" t="str">
        <f>IF(OR(Dezember_décembre!D26=0,Dezember_décembre!D26=" ",Dezember_décembre!E26=0,Dezember_décembre!E26=" "),"NOK","OK")</f>
        <v>NOK</v>
      </c>
      <c r="GH23" s="514">
        <f>IF(T_01!GI23="OK",Dezember_décembre!G26-Dezember_décembre!F26,0)</f>
        <v>0</v>
      </c>
      <c r="GI23" s="509" t="str">
        <f>IF(OR(Dezember_décembre!F26=0,Dezember_décembre!F26=" ",Dezember_décembre!G26=0,Dezember_décembre!G26=" "),"NOK","OK")</f>
        <v>NOK</v>
      </c>
      <c r="GJ23" s="514">
        <f>IF(T_01!GK23="OK",Dezember_décembre!I26-Dezember_décembre!H26,0)</f>
        <v>0</v>
      </c>
      <c r="GK23" s="509" t="str">
        <f>IF(OR(Dezember_décembre!H26=0,Dezember_décembre!H26=" ",Dezember_décembre!I26=0,Dezember_décembre!I26=" "),"NOK","OK")</f>
        <v>NOK</v>
      </c>
      <c r="GL23" s="514">
        <f>IF(T_01!GM23="OK",Dezember_décembre!K26-Dezember_décembre!J26,0)</f>
        <v>0</v>
      </c>
      <c r="GM23" s="509" t="str">
        <f>IF(OR(Dezember_décembre!J26=0,Dezember_décembre!J26=" ",Dezember_décembre!K26=0,Dezember_décembre!K26=" "),"NOK","OK")</f>
        <v>NOK</v>
      </c>
      <c r="GN23" s="510">
        <f t="shared" si="11"/>
        <v>0</v>
      </c>
      <c r="GO23" s="510">
        <f>IF(OR(Dezember_décembre!N26=6,Dezember_décembre!N26=8,Dezember_décembre!N26=10),0,Dezember_décembre!O26)</f>
        <v>0</v>
      </c>
      <c r="GP23" s="515" t="str">
        <f>VLOOKUP(Dezember_décembre!N26,T_01!$GY$1:$LP$11,2,FALSE)</f>
        <v xml:space="preserve"> </v>
      </c>
      <c r="GQ23" s="513">
        <f t="shared" si="23"/>
        <v>42352</v>
      </c>
      <c r="GR23" s="509" t="str">
        <f>IF(GQ23="","",VLOOKUP(WEEKDAY(GQ23),$A$71:$F$77,1+VLOOKUP(Bilanz_bilan!$D$42,T_01!$A$67:$B$68,2,FALSE)))</f>
        <v>Di</v>
      </c>
      <c r="GS23" s="55"/>
      <c r="GT23" s="91"/>
    </row>
    <row r="24" spans="1:202" ht="14.25">
      <c r="A24" s="18">
        <f>IF(T_01!B24="OK",Januar_janvier!E27-Januar_janvier!D27,0)</f>
        <v>0</v>
      </c>
      <c r="B24" s="14" t="str">
        <f>IF(OR(Januar_janvier!D27=0,Januar_janvier!D27=" ",Januar_janvier!E27=0,Januar_janvier!E27=" "),"NOK","OK")</f>
        <v>NOK</v>
      </c>
      <c r="C24" s="18">
        <f>IF(T_01!D24="OK",Januar_janvier!G27-Januar_janvier!F27,0)</f>
        <v>0</v>
      </c>
      <c r="D24" s="14" t="str">
        <f>IF(OR(Januar_janvier!F27=0,Januar_janvier!F27=" ",Januar_janvier!G27=0,Januar_janvier!G27=" "),"NOK","OK")</f>
        <v>NOK</v>
      </c>
      <c r="E24" s="18">
        <f>IF(T_01!F24="OK",Januar_janvier!I27-Januar_janvier!H27,0)</f>
        <v>0</v>
      </c>
      <c r="F24" s="14" t="str">
        <f>IF(OR(Januar_janvier!H27=0,Januar_janvier!H27=" ",Januar_janvier!I27=0,Januar_janvier!I27=" "),"NOK","OK")</f>
        <v>NOK</v>
      </c>
      <c r="G24" s="18">
        <f>IF(T_01!H24="OK",Januar_janvier!K27-Januar_janvier!J27,0)</f>
        <v>0</v>
      </c>
      <c r="H24" s="14" t="str">
        <f>IF(OR(Januar_janvier!J27=0,Januar_janvier!J27=" ",Januar_janvier!K27=0,Januar_janvier!K27=" "),"NOK","OK")</f>
        <v>NOK</v>
      </c>
      <c r="I24" s="15">
        <f t="shared" si="1"/>
        <v>0</v>
      </c>
      <c r="J24" s="15">
        <f>IF(OR(Januar_janvier!N27=6,Januar_janvier!N27=8,Januar_janvier!N27=10),0,Januar_janvier!O27)</f>
        <v>0</v>
      </c>
      <c r="K24" s="19" t="str">
        <f>VLOOKUP(Januar_janvier!N27,T_01!$GY$1:$LP$11,2,FALSE)</f>
        <v xml:space="preserve"> </v>
      </c>
      <c r="L24" s="85">
        <f t="shared" si="12"/>
        <v>42019</v>
      </c>
      <c r="M24" s="14" t="str">
        <f>IF(L24="","",VLOOKUP(WEEKDAY(L24),$A$71:$F$77,1+VLOOKUP(Bilanz_bilan!$D$42,T_01!$A$67:$B$68,2,FALSE)))</f>
        <v>Me</v>
      </c>
      <c r="N24" s="55"/>
      <c r="O24" s="91"/>
      <c r="R24" s="514">
        <f>IF(T_01!S24="OK",Februar_février!E27-Februar_février!D27,0)</f>
        <v>0</v>
      </c>
      <c r="S24" s="509" t="str">
        <f>IF(OR(Februar_février!D27=0,Februar_février!D27=" ",Februar_février!E27=0,Februar_février!E27=" "),"NOK","OK")</f>
        <v>NOK</v>
      </c>
      <c r="T24" s="514">
        <f>IF(T_01!U24="OK",Februar_février!G27-Februar_février!F27,0)</f>
        <v>0</v>
      </c>
      <c r="U24" s="509" t="str">
        <f>IF(OR(Februar_février!F27=0,Februar_février!F27=" ",Februar_février!G27=0,Februar_février!G27=" "),"NOK","OK")</f>
        <v>NOK</v>
      </c>
      <c r="V24" s="514">
        <f>IF(T_01!W24="OK",Februar_février!I27-Februar_février!H27,0)</f>
        <v>0</v>
      </c>
      <c r="W24" s="509" t="str">
        <f>IF(OR(Februar_février!H27=0,Februar_février!H27=" ",Februar_février!I27=0,Februar_février!I27=" "),"NOK","OK")</f>
        <v>NOK</v>
      </c>
      <c r="X24" s="514">
        <f>IF(T_01!Y24="OK",Februar_février!K27-Februar_février!J27,0)</f>
        <v>0</v>
      </c>
      <c r="Y24" s="509" t="str">
        <f>IF(OR(Februar_février!J27=0,Februar_février!J27=" ",Februar_février!K27=0,Februar_février!K27=" "),"NOK","OK")</f>
        <v>NOK</v>
      </c>
      <c r="Z24" s="510">
        <f t="shared" si="2"/>
        <v>0</v>
      </c>
      <c r="AA24" s="510">
        <f>IF(OR(Februar_février!N27=6,Februar_février!N27=8,Februar_février!N27=10),0,Februar_février!O27)</f>
        <v>0</v>
      </c>
      <c r="AB24" s="515" t="str">
        <f>VLOOKUP(Februar_février!N27,$GY$1:$LP$11,2,FALSE)</f>
        <v xml:space="preserve"> </v>
      </c>
      <c r="AC24" s="513">
        <f t="shared" si="13"/>
        <v>42050</v>
      </c>
      <c r="AD24" s="509" t="str">
        <f>IF(AC24="","",VLOOKUP(WEEKDAY(AC24),$A$71:$F$77,1+VLOOKUP(Bilanz_bilan!$D$42,T_01!$A$67:$B$68,2,FALSE)))</f>
        <v>Sa</v>
      </c>
      <c r="AE24" s="55"/>
      <c r="AF24" s="91"/>
      <c r="AG24" s="20"/>
      <c r="AH24" s="20"/>
      <c r="AI24" s="18">
        <f>IF(T_01!AJ24="OK",März_mars!E27-März_mars!D27,0)</f>
        <v>0</v>
      </c>
      <c r="AJ24" s="14" t="str">
        <f>IF(OR(März_mars!D27=0,März_mars!D27=" ",März_mars!E27=0,März_mars!E27=" "),"NOK","OK")</f>
        <v>NOK</v>
      </c>
      <c r="AK24" s="18">
        <f>IF(T_01!AL24="OK",März_mars!G27-März_mars!F27,0)</f>
        <v>0</v>
      </c>
      <c r="AL24" s="14" t="str">
        <f>IF(OR(März_mars!F27=0,März_mars!F27=" ",März_mars!G27=0,März_mars!G27=" "),"NOK","OK")</f>
        <v>NOK</v>
      </c>
      <c r="AM24" s="18">
        <f>IF(T_01!AN24="OK",März_mars!I27-März_mars!H27,0)</f>
        <v>0</v>
      </c>
      <c r="AN24" s="14" t="str">
        <f>IF(OR(März_mars!H27=0,März_mars!H27=" ",März_mars!I27=0,März_mars!I27=" "),"NOK","OK")</f>
        <v>NOK</v>
      </c>
      <c r="AO24" s="18">
        <f>IF(T_01!AP24="OK",März_mars!K27-März_mars!J27,0)</f>
        <v>0</v>
      </c>
      <c r="AP24" s="14" t="str">
        <f>IF(OR(März_mars!J27=0,März_mars!J27=" ",März_mars!K27=0,März_mars!K27=" "),"NOK","OK")</f>
        <v>NOK</v>
      </c>
      <c r="AQ24" s="15">
        <f t="shared" si="3"/>
        <v>0</v>
      </c>
      <c r="AR24" s="15">
        <f>IF(OR(März_mars!N27=6,März_mars!N27=8,März_mars!N27=10),0,März_mars!O27)</f>
        <v>0</v>
      </c>
      <c r="AS24" s="19" t="str">
        <f>VLOOKUP(März_mars!N27,T_01!$GY$1:$LP$11,2,FALSE)</f>
        <v xml:space="preserve"> </v>
      </c>
      <c r="AT24" s="17">
        <f t="shared" si="14"/>
        <v>42078</v>
      </c>
      <c r="AU24" s="14" t="str">
        <f>IF(AT24="","",VLOOKUP(WEEKDAY(AT24),$A$71:$F$77,1+VLOOKUP(Bilanz_bilan!$D$42,T_01!$A$67:$B$68,2,FALSE)))</f>
        <v>Sa</v>
      </c>
      <c r="AV24" s="55"/>
      <c r="AW24" s="91"/>
      <c r="AX24" s="20"/>
      <c r="AZ24" s="514">
        <f>IF(T_01!BA24="OK",April_avril!E27-April_avril!D27,0)</f>
        <v>0</v>
      </c>
      <c r="BA24" s="509" t="str">
        <f>IF(OR(April_avril!D27=0,April_avril!D27=" ",April_avril!E27=0,April_avril!E27=" "),"NOK","OK")</f>
        <v>NOK</v>
      </c>
      <c r="BB24" s="514">
        <f>IF(T_01!BC24="OK",April_avril!G27-April_avril!F27,0)</f>
        <v>0</v>
      </c>
      <c r="BC24" s="509" t="str">
        <f>IF(OR(April_avril!F27=0,April_avril!F27=" ",April_avril!G27=0,April_avril!G27=" "),"NOK","OK")</f>
        <v>NOK</v>
      </c>
      <c r="BD24" s="514">
        <f>IF(T_01!BE24="OK",April_avril!I27-April_avril!H27,0)</f>
        <v>0</v>
      </c>
      <c r="BE24" s="509" t="str">
        <f>IF(OR(April_avril!H27=0,April_avril!H27=" ",April_avril!I27=0,April_avril!I27=" "),"NOK","OK")</f>
        <v>NOK</v>
      </c>
      <c r="BF24" s="514">
        <f>IF(T_01!BG24="OK",April_avril!K27-April_avril!J27,0)</f>
        <v>0</v>
      </c>
      <c r="BG24" s="509" t="str">
        <f>IF(OR(April_avril!J27=0,April_avril!J27=" ",April_avril!K27=0,April_avril!K27=" "),"NOK","OK")</f>
        <v>NOK</v>
      </c>
      <c r="BH24" s="510">
        <f t="shared" si="0"/>
        <v>0</v>
      </c>
      <c r="BI24" s="510">
        <f>IF(OR(April_avril!N27=6,April_avril!N27=8,April_avril!N27=10),0,April_avril!O27)</f>
        <v>0</v>
      </c>
      <c r="BJ24" s="515" t="str">
        <f>VLOOKUP(April_avril!N27,$GY$1:$LP$11,2,FALSE)</f>
        <v xml:space="preserve"> </v>
      </c>
      <c r="BK24" s="513">
        <f t="shared" si="15"/>
        <v>42109</v>
      </c>
      <c r="BL24" s="462" t="str">
        <f>IF(BK24="","",VLOOKUP(WEEKDAY(BK24),$A$71:$F$77,1+VLOOKUP(Bilanz_bilan!$D$42,T_01!$A$67:$B$68,2,FALSE)))</f>
        <v>Ma</v>
      </c>
      <c r="BM24" s="55"/>
      <c r="BN24" s="91"/>
      <c r="BO24" s="379"/>
      <c r="BQ24" s="18">
        <f>IF(T_01!BR24="OK",Mai_mai!E27-Mai_mai!D27,0)</f>
        <v>0</v>
      </c>
      <c r="BR24" s="14" t="str">
        <f>IF(OR(Mai_mai!D27=0,Mai_mai!D27=" ",Mai_mai!E27=0,Mai_mai!E27=" "),"NOK","OK")</f>
        <v>NOK</v>
      </c>
      <c r="BS24" s="18">
        <f>IF(T_01!BT24="OK",Mai_mai!G27-Mai_mai!F27,0)</f>
        <v>0</v>
      </c>
      <c r="BT24" s="14" t="str">
        <f>IF(OR(Mai_mai!F27=0,Mai_mai!F27=" ",Mai_mai!G27=0,Mai_mai!G27=" "),"NOK","OK")</f>
        <v>NOK</v>
      </c>
      <c r="BU24" s="18">
        <f>IF(T_01!BV24="OK",Mai_mai!I27-Mai_mai!H27,0)</f>
        <v>0</v>
      </c>
      <c r="BV24" s="14" t="str">
        <f>IF(OR(Mai_mai!H27=0,Mai_mai!H27=" ",Mai_mai!I27=0,Mai_mai!I27=" "),"NOK","OK")</f>
        <v>NOK</v>
      </c>
      <c r="BW24" s="18">
        <f>IF(T_01!BX24="OK",Mai_mai!K27-Mai_mai!J27,0)</f>
        <v>0</v>
      </c>
      <c r="BX24" s="14" t="str">
        <f>IF(OR(Mai_mai!J27=0,Mai_mai!J27=" ",Mai_mai!K27=0,Mai_mai!K27=" "),"NOK","OK")</f>
        <v>NOK</v>
      </c>
      <c r="BY24" s="15">
        <f t="shared" si="4"/>
        <v>0</v>
      </c>
      <c r="BZ24" s="15">
        <f>IF(OR(Mai_mai!N27=6,Mai_mai!N27=8,Mai_mai!N27=10),0,Mai_mai!O27)</f>
        <v>0</v>
      </c>
      <c r="CA24" s="19" t="str">
        <f>VLOOKUP(Mai_mai!N27,T_01!$GY$1:$LP$11,2,FALSE)</f>
        <v xml:space="preserve"> </v>
      </c>
      <c r="CB24" s="17">
        <f t="shared" si="16"/>
        <v>42139</v>
      </c>
      <c r="CC24" s="14" t="str">
        <f>IF(CB24="","",VLOOKUP(WEEKDAY(CB24),$A$71:$F$77,1+VLOOKUP(Bilanz_bilan!$D$42,T_01!$A$67:$B$68,2,FALSE)))</f>
        <v>Je</v>
      </c>
      <c r="CD24" s="55"/>
      <c r="CE24" s="91"/>
      <c r="CH24" s="514">
        <f>IF(T_01!CI24="OK",Juni_juin!E27-Juni_juin!D27,0)</f>
        <v>0</v>
      </c>
      <c r="CI24" s="509" t="str">
        <f>IF(OR(Juni_juin!D27=0,Juni_juin!D27=" ",Juni_juin!E27=0,Juni_juin!E27=" "),"NOK","OK")</f>
        <v>NOK</v>
      </c>
      <c r="CJ24" s="514">
        <f>IF(T_01!CK24="OK",Juni_juin!G27-Juni_juin!F27,0)</f>
        <v>0</v>
      </c>
      <c r="CK24" s="509" t="str">
        <f>IF(OR(Juni_juin!F27=0,Juni_juin!F27=" ",Juni_juin!G27=0,Juni_juin!G27=" "),"NOK","OK")</f>
        <v>NOK</v>
      </c>
      <c r="CL24" s="514">
        <f>IF(T_01!CM24="OK",Juni_juin!I27-Juni_juin!H27,0)</f>
        <v>0</v>
      </c>
      <c r="CM24" s="509" t="str">
        <f>IF(OR(Juni_juin!H27=0,Juni_juin!H27=" ",Juni_juin!I27=0,Juni_juin!I27=" "),"NOK","OK")</f>
        <v>NOK</v>
      </c>
      <c r="CN24" s="514">
        <f>IF(T_01!CO24="OK",Juni_juin!K27-Juni_juin!J27,0)</f>
        <v>0</v>
      </c>
      <c r="CO24" s="509" t="str">
        <f>IF(OR(Juni_juin!J27=0,Juni_juin!J27=" ",Juni_juin!K27=0,Juni_juin!K27=" "),"NOK","OK")</f>
        <v>NOK</v>
      </c>
      <c r="CP24" s="510">
        <f t="shared" si="5"/>
        <v>0</v>
      </c>
      <c r="CQ24" s="510">
        <f>IF(OR(Juni_juin!N27=6,Juni_juin!N27=8,Juni_juin!N27=10),0,Juni_juin!O27)</f>
        <v>0</v>
      </c>
      <c r="CR24" s="515" t="str">
        <f>VLOOKUP(Juni_juin!N27,$GY$1:$LP$11,2,FALSE)</f>
        <v xml:space="preserve"> </v>
      </c>
      <c r="CS24" s="513">
        <f t="shared" si="17"/>
        <v>42170</v>
      </c>
      <c r="CT24" s="509" t="str">
        <f>IF(CS24="","",VLOOKUP(WEEKDAY(CS24),$A$71:$F$77,1+VLOOKUP(Bilanz_bilan!$D$42,T_01!$A$67:$B$68,2,FALSE)))</f>
        <v>Di</v>
      </c>
      <c r="CU24" s="55"/>
      <c r="CV24" s="91"/>
      <c r="CW24" s="20"/>
      <c r="CY24" s="18">
        <f>IF(T_01!CZ24="OK",Juli_juillet!E27-Juli_juillet!D27,0)</f>
        <v>0</v>
      </c>
      <c r="CZ24" s="14" t="str">
        <f>IF(OR(Juli_juillet!D27=0,Juli_juillet!D27=" ",Juli_juillet!E27=0,Juli_juillet!E27=" "),"NOK","OK")</f>
        <v>NOK</v>
      </c>
      <c r="DA24" s="18">
        <f>IF(T_01!DB24="OK",Juli_juillet!G27-Juli_juillet!F27,0)</f>
        <v>0</v>
      </c>
      <c r="DB24" s="14" t="str">
        <f>IF(OR(Juli_juillet!F27=0,Juli_juillet!F27=" ",Juli_juillet!G27=0,Juli_juillet!G27=" "),"NOK","OK")</f>
        <v>NOK</v>
      </c>
      <c r="DC24" s="18">
        <f>IF(T_01!DD24="OK",Juli_juillet!I27-Juli_juillet!H27,0)</f>
        <v>0</v>
      </c>
      <c r="DD24" s="14" t="str">
        <f>IF(OR(Juli_juillet!H27=0,Juli_juillet!H27=" ",Juli_juillet!I27=0,Juli_juillet!I27=" "),"NOK","OK")</f>
        <v>NOK</v>
      </c>
      <c r="DE24" s="18">
        <f>IF(T_01!DF24="OK",Juli_juillet!K27-Juli_juillet!J27,0)</f>
        <v>0</v>
      </c>
      <c r="DF24" s="14" t="str">
        <f>IF(OR(Juli_juillet!J27=0,Juli_juillet!J27=" ",Juli_juillet!K27=0,Juli_juillet!K27=" "),"NOK","OK")</f>
        <v>NOK</v>
      </c>
      <c r="DG24" s="15">
        <f t="shared" si="6"/>
        <v>0</v>
      </c>
      <c r="DH24" s="15">
        <f>IF(OR(Juli_juillet!N27=6,Juli_juillet!N27=8,Juli_juillet!N27=10),0,Juli_juillet!O27)</f>
        <v>0</v>
      </c>
      <c r="DI24" s="19" t="str">
        <f>VLOOKUP(Juli_juillet!N27,T_01!$GY$1:$LP$11,2,FALSE)</f>
        <v xml:space="preserve"> </v>
      </c>
      <c r="DJ24" s="17">
        <f t="shared" si="18"/>
        <v>42200</v>
      </c>
      <c r="DK24" s="14" t="str">
        <f>IF(DJ24="","",VLOOKUP(WEEKDAY(DJ24),$A$71:$F$77,1+VLOOKUP(Bilanz_bilan!$D$42,T_01!$A$67:$B$68,2,FALSE)))</f>
        <v>Ma</v>
      </c>
      <c r="DL24" s="55"/>
      <c r="DM24" s="91"/>
      <c r="DP24" s="514">
        <f>IF(T_01!DQ24="OK",August_août!E27-August_août!D27,0)</f>
        <v>0</v>
      </c>
      <c r="DQ24" s="509" t="str">
        <f>IF(OR(August_août!D27=0,August_août!D27=" ",August_août!E27=0,August_août!E27=" "),"NOK","OK")</f>
        <v>NOK</v>
      </c>
      <c r="DR24" s="514">
        <f>IF(T_01!DS24="OK",August_août!G27-August_août!F27,0)</f>
        <v>0</v>
      </c>
      <c r="DS24" s="509" t="str">
        <f>IF(OR(August_août!F27=0,August_août!F27=" ",August_août!G27=0,August_août!G27=" "),"NOK","OK")</f>
        <v>NOK</v>
      </c>
      <c r="DT24" s="514">
        <f>IF(T_01!DU24="OK",August_août!I27-August_août!H27,0)</f>
        <v>0</v>
      </c>
      <c r="DU24" s="509" t="str">
        <f>IF(OR(August_août!H27=0,August_août!H27=" ",August_août!I27=0,August_août!I27=" "),"NOK","OK")</f>
        <v>NOK</v>
      </c>
      <c r="DV24" s="514">
        <f>IF(T_01!DW24="OK",August_août!K27-August_août!J27,0)</f>
        <v>0</v>
      </c>
      <c r="DW24" s="509" t="str">
        <f>IF(OR(August_août!J27=0,August_août!J27=" ",August_août!K27=0,August_août!K27=" "),"NOK","OK")</f>
        <v>NOK</v>
      </c>
      <c r="DX24" s="510">
        <f t="shared" si="7"/>
        <v>0</v>
      </c>
      <c r="DY24" s="510">
        <f>IF(OR(August_août!N27=6,August_août!N27=8,August_août!N27=10),0,August_août!O27)</f>
        <v>0</v>
      </c>
      <c r="DZ24" s="515" t="str">
        <f>VLOOKUP(August_août!N27,T_01!$GY$1:$LP$11,2,FALSE)</f>
        <v xml:space="preserve"> </v>
      </c>
      <c r="EA24" s="513">
        <f t="shared" si="19"/>
        <v>42231</v>
      </c>
      <c r="EB24" s="509" t="str">
        <f>IF(EA24="","",VLOOKUP(WEEKDAY(EA24),$A$71:$F$77,1+VLOOKUP(Bilanz_bilan!$D$42,T_01!$A$67:$B$68,2,FALSE)))</f>
        <v>Ve</v>
      </c>
      <c r="EC24" s="55"/>
      <c r="ED24" s="91"/>
      <c r="EG24" s="18">
        <f>IF(T_01!EH24="OK",September_septembre!E27-September_septembre!D27,0)</f>
        <v>0</v>
      </c>
      <c r="EH24" s="14" t="str">
        <f>IF(OR(September_septembre!D27=0,September_septembre!D27=" ",September_septembre!E27=0,September_septembre!E27=" "),"NOK","OK")</f>
        <v>NOK</v>
      </c>
      <c r="EI24" s="18">
        <f>IF(T_01!EJ24="OK",September_septembre!G27-September_septembre!F27,0)</f>
        <v>0</v>
      </c>
      <c r="EJ24" s="14" t="str">
        <f>IF(OR(September_septembre!F27=0,September_septembre!F27=" ",September_septembre!G27=0,September_septembre!G27=" "),"NOK","OK")</f>
        <v>NOK</v>
      </c>
      <c r="EK24" s="18">
        <f>IF(T_01!EL24="OK",September_septembre!I27-September_septembre!H27,0)</f>
        <v>0</v>
      </c>
      <c r="EL24" s="14" t="str">
        <f>IF(OR(September_septembre!H27=0,September_septembre!H27=" ",September_septembre!I27=0,September_septembre!I27=" "),"NOK","OK")</f>
        <v>NOK</v>
      </c>
      <c r="EM24" s="18">
        <f>IF(T_01!EN24="OK",September_septembre!K27-September_septembre!J27,0)</f>
        <v>0</v>
      </c>
      <c r="EN24" s="14" t="str">
        <f>IF(OR(September_septembre!J27=0,September_septembre!J27=" ",September_septembre!K27=0,September_septembre!K27=" "),"NOK","OK")</f>
        <v>NOK</v>
      </c>
      <c r="EO24" s="15">
        <f t="shared" si="8"/>
        <v>0</v>
      </c>
      <c r="EP24" s="15">
        <f>IF(OR(September_septembre!N27=6,September_septembre!N27=8,September_septembre!N27=10),0,September_septembre!O27)</f>
        <v>0</v>
      </c>
      <c r="EQ24" s="19" t="str">
        <f>VLOOKUP(September_septembre!N27,T_01!$GY$1:$LP$11,2,FALSE)</f>
        <v xml:space="preserve"> </v>
      </c>
      <c r="ER24" s="17">
        <f t="shared" si="20"/>
        <v>42262</v>
      </c>
      <c r="ES24" s="14" t="str">
        <f>IF(ER24="","",VLOOKUP(WEEKDAY(ER24),$A$71:$F$77,1+VLOOKUP(Bilanz_bilan!$D$42,T_01!$A$67:$B$68,2,FALSE)))</f>
        <v>Lu</v>
      </c>
      <c r="ET24" s="55"/>
      <c r="EU24" s="91"/>
      <c r="EX24" s="514">
        <f>IF(T_01!EY24="OK",Oktober_octobre!E27-Oktober_octobre!D27,0)</f>
        <v>0</v>
      </c>
      <c r="EY24" s="509" t="str">
        <f>IF(OR(Oktober_octobre!D27=0,Oktober_octobre!D27=" ",Oktober_octobre!E27=0,Oktober_octobre!E27=" "),"NOK","OK")</f>
        <v>NOK</v>
      </c>
      <c r="EZ24" s="514">
        <f>IF(T_01!FA24="OK",Oktober_octobre!G27-Oktober_octobre!F27,0)</f>
        <v>0</v>
      </c>
      <c r="FA24" s="509" t="str">
        <f>IF(OR(Oktober_octobre!F27=0,Oktober_octobre!F27=" ",Oktober_octobre!G27=0,Oktober_octobre!G27=" "),"NOK","OK")</f>
        <v>NOK</v>
      </c>
      <c r="FB24" s="514">
        <f>IF(T_01!FC24="OK",Oktober_octobre!I27-Oktober_octobre!H27,0)</f>
        <v>0</v>
      </c>
      <c r="FC24" s="509" t="str">
        <f>IF(OR(Oktober_octobre!H27=0,Oktober_octobre!H27=" ",Oktober_octobre!I27=0,Oktober_octobre!I27=" "),"NOK","OK")</f>
        <v>NOK</v>
      </c>
      <c r="FD24" s="514">
        <f>IF(T_01!FE24="OK",Oktober_octobre!K27-Oktober_octobre!J27,0)</f>
        <v>0</v>
      </c>
      <c r="FE24" s="509" t="str">
        <f>IF(OR(Oktober_octobre!J27=0,Oktober_octobre!J27=" ",Oktober_octobre!K27=0,Oktober_octobre!K27=" "),"NOK","OK")</f>
        <v>NOK</v>
      </c>
      <c r="FF24" s="510">
        <f t="shared" si="9"/>
        <v>0</v>
      </c>
      <c r="FG24" s="510">
        <f>IF(OR(Oktober_octobre!N27=6,Oktober_octobre!N27=8,Oktober_octobre!N27=10),0,Oktober_octobre!O27)</f>
        <v>0</v>
      </c>
      <c r="FH24" s="515" t="str">
        <f>VLOOKUP(Oktober_octobre!N27,T_01!$GY$1:$LP$11,2,FALSE)</f>
        <v xml:space="preserve"> </v>
      </c>
      <c r="FI24" s="516">
        <f t="shared" si="21"/>
        <v>42292</v>
      </c>
      <c r="FJ24" s="509" t="str">
        <f>IF(FI24="","",VLOOKUP(WEEKDAY(FI24),$A$71:$F$77,1+VLOOKUP(Bilanz_bilan!$D$42,T_01!$A$67:$B$68,2,FALSE)))</f>
        <v>Me</v>
      </c>
      <c r="FK24" s="55"/>
      <c r="FL24" s="91"/>
      <c r="FO24" s="18">
        <f>IF(T_01!FP24="OK",November_novembre!E27-November_novembre!D27,0)</f>
        <v>0</v>
      </c>
      <c r="FP24" s="14" t="str">
        <f>IF(OR(November_novembre!D27=0,November_novembre!D27=" ",November_novembre!E27=0,November_novembre!E27=" "),"NOK","OK")</f>
        <v>NOK</v>
      </c>
      <c r="FQ24" s="18">
        <f>IF(T_01!FR24="OK",November_novembre!G27-November_novembre!F27,0)</f>
        <v>0</v>
      </c>
      <c r="FR24" s="14" t="str">
        <f>IF(OR(November_novembre!F27=0,November_novembre!F27=" ",November_novembre!G27=0,November_novembre!G27=" "),"NOK","OK")</f>
        <v>NOK</v>
      </c>
      <c r="FS24" s="18">
        <f>IF(T_01!FT24="OK",November_novembre!I27-November_novembre!H27,0)</f>
        <v>0</v>
      </c>
      <c r="FT24" s="14" t="str">
        <f>IF(OR(November_novembre!H27=0,November_novembre!H27=" ",November_novembre!I27=0,November_novembre!I27=" "),"NOK","OK")</f>
        <v>NOK</v>
      </c>
      <c r="FU24" s="18">
        <f>IF(T_01!FV24="OK",November_novembre!K27-November_novembre!J27,0)</f>
        <v>0</v>
      </c>
      <c r="FV24" s="14" t="str">
        <f>IF(OR(November_novembre!J27=0,November_novembre!J27=" ",November_novembre!K27=0,November_novembre!K27=" "),"NOK","OK")</f>
        <v>NOK</v>
      </c>
      <c r="FW24" s="15">
        <f t="shared" si="10"/>
        <v>0</v>
      </c>
      <c r="FX24" s="15">
        <f>IF(OR(November_novembre!N27=6,November_novembre!N27=8,November_novembre!N27=10),0,November_novembre!O27)</f>
        <v>0</v>
      </c>
      <c r="FY24" s="19" t="str">
        <f>VLOOKUP(November_novembre!N27,T_01!$GY$1:$LP$11,2,FALSE)</f>
        <v xml:space="preserve"> </v>
      </c>
      <c r="FZ24" s="17">
        <f t="shared" si="22"/>
        <v>42323</v>
      </c>
      <c r="GA24" s="14" t="str">
        <f>IF(FZ24="","",VLOOKUP(WEEKDAY(FZ24),$A$71:$F$77,1+VLOOKUP(Bilanz_bilan!$D$42,T_01!$A$67:$B$68,2,FALSE)))</f>
        <v>Sa</v>
      </c>
      <c r="GB24" s="55"/>
      <c r="GC24" s="91"/>
      <c r="GF24" s="514">
        <f>IF(T_01!GG24="OK",Dezember_décembre!E27-Dezember_décembre!D27,0)</f>
        <v>0</v>
      </c>
      <c r="GG24" s="509" t="str">
        <f>IF(OR(Dezember_décembre!D27=0,Dezember_décembre!D27=" ",Dezember_décembre!E27=0,Dezember_décembre!E27=" "),"NOK","OK")</f>
        <v>NOK</v>
      </c>
      <c r="GH24" s="514">
        <f>IF(T_01!GI24="OK",Dezember_décembre!G27-Dezember_décembre!F27,0)</f>
        <v>0</v>
      </c>
      <c r="GI24" s="509" t="str">
        <f>IF(OR(Dezember_décembre!F27=0,Dezember_décembre!F27=" ",Dezember_décembre!G27=0,Dezember_décembre!G27=" "),"NOK","OK")</f>
        <v>NOK</v>
      </c>
      <c r="GJ24" s="514">
        <f>IF(T_01!GK24="OK",Dezember_décembre!I27-Dezember_décembre!H27,0)</f>
        <v>0</v>
      </c>
      <c r="GK24" s="509" t="str">
        <f>IF(OR(Dezember_décembre!H27=0,Dezember_décembre!H27=" ",Dezember_décembre!I27=0,Dezember_décembre!I27=" "),"NOK","OK")</f>
        <v>NOK</v>
      </c>
      <c r="GL24" s="514">
        <f>IF(T_01!GM24="OK",Dezember_décembre!K27-Dezember_décembre!J27,0)</f>
        <v>0</v>
      </c>
      <c r="GM24" s="509" t="str">
        <f>IF(OR(Dezember_décembre!J27=0,Dezember_décembre!J27=" ",Dezember_décembre!K27=0,Dezember_décembre!K27=" "),"NOK","OK")</f>
        <v>NOK</v>
      </c>
      <c r="GN24" s="510">
        <f t="shared" si="11"/>
        <v>0</v>
      </c>
      <c r="GO24" s="510">
        <f>IF(OR(Dezember_décembre!N27=6,Dezember_décembre!N27=8,Dezember_décembre!N27=10),0,Dezember_décembre!O27)</f>
        <v>0</v>
      </c>
      <c r="GP24" s="515" t="str">
        <f>VLOOKUP(Dezember_décembre!N27,T_01!$GY$1:$LP$11,2,FALSE)</f>
        <v xml:space="preserve"> </v>
      </c>
      <c r="GQ24" s="513">
        <f t="shared" si="23"/>
        <v>42353</v>
      </c>
      <c r="GR24" s="509" t="str">
        <f>IF(GQ24="","",VLOOKUP(WEEKDAY(GQ24),$A$71:$F$77,1+VLOOKUP(Bilanz_bilan!$D$42,T_01!$A$67:$B$68,2,FALSE)))</f>
        <v>Lu</v>
      </c>
      <c r="GS24" s="55"/>
      <c r="GT24" s="91"/>
    </row>
    <row r="25" spans="1:202" ht="14.25">
      <c r="A25" s="18">
        <f>IF(T_01!B25="OK",Januar_janvier!E28-Januar_janvier!D28,0)</f>
        <v>0</v>
      </c>
      <c r="B25" s="14" t="str">
        <f>IF(OR(Januar_janvier!D28=0,Januar_janvier!D28=" ",Januar_janvier!E28=0,Januar_janvier!E28=" "),"NOK","OK")</f>
        <v>NOK</v>
      </c>
      <c r="C25" s="18">
        <f>IF(T_01!D25="OK",Januar_janvier!G28-Januar_janvier!F28,0)</f>
        <v>0</v>
      </c>
      <c r="D25" s="14" t="str">
        <f>IF(OR(Januar_janvier!F28=0,Januar_janvier!F28=" ",Januar_janvier!G28=0,Januar_janvier!G28=" "),"NOK","OK")</f>
        <v>NOK</v>
      </c>
      <c r="E25" s="18">
        <f>IF(T_01!F25="OK",Januar_janvier!I28-Januar_janvier!H28,0)</f>
        <v>0</v>
      </c>
      <c r="F25" s="14" t="str">
        <f>IF(OR(Januar_janvier!H28=0,Januar_janvier!H28=" ",Januar_janvier!I28=0,Januar_janvier!I28=" "),"NOK","OK")</f>
        <v>NOK</v>
      </c>
      <c r="G25" s="18">
        <f>IF(T_01!H25="OK",Januar_janvier!K28-Januar_janvier!J28,0)</f>
        <v>0</v>
      </c>
      <c r="H25" s="14" t="str">
        <f>IF(OR(Januar_janvier!J28=0,Januar_janvier!J28=" ",Januar_janvier!K28=0,Januar_janvier!K28=" "),"NOK","OK")</f>
        <v>NOK</v>
      </c>
      <c r="I25" s="15">
        <f t="shared" si="1"/>
        <v>0</v>
      </c>
      <c r="J25" s="15">
        <f>IF(OR(Januar_janvier!N28=6,Januar_janvier!N28=8,Januar_janvier!N28=10),0,Januar_janvier!O28)</f>
        <v>0</v>
      </c>
      <c r="K25" s="19" t="str">
        <f>VLOOKUP(Januar_janvier!N28,T_01!$GY$1:$LP$11,2,FALSE)</f>
        <v xml:space="preserve"> </v>
      </c>
      <c r="L25" s="85">
        <f t="shared" si="12"/>
        <v>42020</v>
      </c>
      <c r="M25" s="14" t="str">
        <f>IF(L25="","",VLOOKUP(WEEKDAY(L25),$A$71:$F$77,1+VLOOKUP(Bilanz_bilan!$D$42,T_01!$A$67:$B$68,2,FALSE)))</f>
        <v>Je</v>
      </c>
      <c r="N25" s="55"/>
      <c r="O25" s="91"/>
      <c r="R25" s="514">
        <f>IF(T_01!S25="OK",Februar_février!E28-Februar_février!D28,0)</f>
        <v>0</v>
      </c>
      <c r="S25" s="509" t="str">
        <f>IF(OR(Februar_février!D28=0,Februar_février!D28=" ",Februar_février!E28=0,Februar_février!E28=" "),"NOK","OK")</f>
        <v>NOK</v>
      </c>
      <c r="T25" s="514">
        <f>IF(T_01!U25="OK",Februar_février!G28-Februar_février!F28,0)</f>
        <v>0</v>
      </c>
      <c r="U25" s="509" t="str">
        <f>IF(OR(Februar_février!F28=0,Februar_février!F28=" ",Februar_février!G28=0,Februar_février!G28=" "),"NOK","OK")</f>
        <v>NOK</v>
      </c>
      <c r="V25" s="514">
        <f>IF(T_01!W25="OK",Februar_février!I28-Februar_février!H28,0)</f>
        <v>0</v>
      </c>
      <c r="W25" s="509" t="str">
        <f>IF(OR(Februar_février!H28=0,Februar_février!H28=" ",Februar_février!I28=0,Februar_février!I28=" "),"NOK","OK")</f>
        <v>NOK</v>
      </c>
      <c r="X25" s="514">
        <f>IF(T_01!Y25="OK",Februar_février!K28-Februar_février!J28,0)</f>
        <v>0</v>
      </c>
      <c r="Y25" s="509" t="str">
        <f>IF(OR(Februar_février!J28=0,Februar_février!J28=" ",Februar_février!K28=0,Februar_février!K28=" "),"NOK","OK")</f>
        <v>NOK</v>
      </c>
      <c r="Z25" s="510">
        <f t="shared" si="2"/>
        <v>0</v>
      </c>
      <c r="AA25" s="510">
        <f>IF(OR(Februar_février!N28=6,Februar_février!N28=8,Februar_février!N28=10),0,Februar_février!O28)</f>
        <v>0</v>
      </c>
      <c r="AB25" s="515" t="str">
        <f>VLOOKUP(Februar_février!N28,$GY$1:$LP$11,2,FALSE)</f>
        <v xml:space="preserve"> </v>
      </c>
      <c r="AC25" s="513">
        <f t="shared" si="13"/>
        <v>42051</v>
      </c>
      <c r="AD25" s="509" t="str">
        <f>IF(AC25="","",VLOOKUP(WEEKDAY(AC25),$A$71:$F$77,1+VLOOKUP(Bilanz_bilan!$D$42,T_01!$A$67:$B$68,2,FALSE)))</f>
        <v>Di</v>
      </c>
      <c r="AE25" s="55"/>
      <c r="AF25" s="91"/>
      <c r="AG25" s="20"/>
      <c r="AH25" s="20"/>
      <c r="AI25" s="18">
        <f>IF(T_01!AJ25="OK",März_mars!E28-März_mars!D28,0)</f>
        <v>0</v>
      </c>
      <c r="AJ25" s="14" t="str">
        <f>IF(OR(März_mars!D28=0,März_mars!D28=" ",März_mars!E28=0,März_mars!E28=" "),"NOK","OK")</f>
        <v>NOK</v>
      </c>
      <c r="AK25" s="18">
        <f>IF(T_01!AL25="OK",März_mars!G28-März_mars!F28,0)</f>
        <v>0</v>
      </c>
      <c r="AL25" s="14" t="str">
        <f>IF(OR(März_mars!F28=0,März_mars!F28=" ",März_mars!G28=0,März_mars!G28=" "),"NOK","OK")</f>
        <v>NOK</v>
      </c>
      <c r="AM25" s="18">
        <f>IF(T_01!AN25="OK",März_mars!I28-März_mars!H28,0)</f>
        <v>0</v>
      </c>
      <c r="AN25" s="14" t="str">
        <f>IF(OR(März_mars!H28=0,März_mars!H28=" ",März_mars!I28=0,März_mars!I28=" "),"NOK","OK")</f>
        <v>NOK</v>
      </c>
      <c r="AO25" s="18">
        <f>IF(T_01!AP25="OK",März_mars!K28-März_mars!J28,0)</f>
        <v>0</v>
      </c>
      <c r="AP25" s="14" t="str">
        <f>IF(OR(März_mars!J28=0,März_mars!J28=" ",März_mars!K28=0,März_mars!K28=" "),"NOK","OK")</f>
        <v>NOK</v>
      </c>
      <c r="AQ25" s="15">
        <f t="shared" si="3"/>
        <v>0</v>
      </c>
      <c r="AR25" s="15">
        <f>IF(OR(März_mars!N28=6,März_mars!N28=8,März_mars!N28=10),0,März_mars!O28)</f>
        <v>0</v>
      </c>
      <c r="AS25" s="19" t="str">
        <f>VLOOKUP(März_mars!N28,T_01!$GY$1:$LP$11,2,FALSE)</f>
        <v xml:space="preserve"> </v>
      </c>
      <c r="AT25" s="17">
        <f t="shared" si="14"/>
        <v>42079</v>
      </c>
      <c r="AU25" s="14" t="str">
        <f>IF(AT25="","",VLOOKUP(WEEKDAY(AT25),$A$71:$F$77,1+VLOOKUP(Bilanz_bilan!$D$42,T_01!$A$67:$B$68,2,FALSE)))</f>
        <v>Di</v>
      </c>
      <c r="AV25" s="55"/>
      <c r="AW25" s="91"/>
      <c r="AX25" s="20"/>
      <c r="AZ25" s="514">
        <f>IF(T_01!BA25="OK",April_avril!E28-April_avril!D28,0)</f>
        <v>0</v>
      </c>
      <c r="BA25" s="509" t="str">
        <f>IF(OR(April_avril!D28=0,April_avril!D28=" ",April_avril!E28=0,April_avril!E28=" "),"NOK","OK")</f>
        <v>NOK</v>
      </c>
      <c r="BB25" s="514">
        <f>IF(T_01!BC25="OK",April_avril!G28-April_avril!F28,0)</f>
        <v>0</v>
      </c>
      <c r="BC25" s="509" t="str">
        <f>IF(OR(April_avril!F28=0,April_avril!F28=" ",April_avril!G28=0,April_avril!G28=" "),"NOK","OK")</f>
        <v>NOK</v>
      </c>
      <c r="BD25" s="514">
        <f>IF(T_01!BE25="OK",April_avril!I28-April_avril!H28,0)</f>
        <v>0</v>
      </c>
      <c r="BE25" s="509" t="str">
        <f>IF(OR(April_avril!H28=0,April_avril!H28=" ",April_avril!I28=0,April_avril!I28=" "),"NOK","OK")</f>
        <v>NOK</v>
      </c>
      <c r="BF25" s="514">
        <f>IF(T_01!BG25="OK",April_avril!K28-April_avril!J28,0)</f>
        <v>0</v>
      </c>
      <c r="BG25" s="509" t="str">
        <f>IF(OR(April_avril!J28=0,April_avril!J28=" ",April_avril!K28=0,April_avril!K28=" "),"NOK","OK")</f>
        <v>NOK</v>
      </c>
      <c r="BH25" s="510">
        <f t="shared" si="0"/>
        <v>0</v>
      </c>
      <c r="BI25" s="510">
        <f>IF(OR(April_avril!N28=6,April_avril!N28=8,April_avril!N28=10),0,April_avril!O28)</f>
        <v>0</v>
      </c>
      <c r="BJ25" s="515" t="str">
        <f>VLOOKUP(April_avril!N28,$GY$1:$LP$11,2,FALSE)</f>
        <v xml:space="preserve"> </v>
      </c>
      <c r="BK25" s="513">
        <f t="shared" si="15"/>
        <v>42110</v>
      </c>
      <c r="BL25" s="462" t="str">
        <f>IF(BK25="","",VLOOKUP(WEEKDAY(BK25),$A$71:$F$77,1+VLOOKUP(Bilanz_bilan!$D$42,T_01!$A$67:$B$68,2,FALSE)))</f>
        <v>Me</v>
      </c>
      <c r="BM25" s="55"/>
      <c r="BN25" s="91"/>
      <c r="BQ25" s="18">
        <f>IF(T_01!BR25="OK",Mai_mai!E28-Mai_mai!D28,0)</f>
        <v>0</v>
      </c>
      <c r="BR25" s="14" t="str">
        <f>IF(OR(Mai_mai!D28=0,Mai_mai!D28=" ",Mai_mai!E28=0,Mai_mai!E28=" "),"NOK","OK")</f>
        <v>NOK</v>
      </c>
      <c r="BS25" s="18">
        <f>IF(T_01!BT25="OK",Mai_mai!G28-Mai_mai!F28,0)</f>
        <v>0</v>
      </c>
      <c r="BT25" s="14" t="str">
        <f>IF(OR(Mai_mai!F28=0,Mai_mai!F28=" ",Mai_mai!G28=0,Mai_mai!G28=" "),"NOK","OK")</f>
        <v>NOK</v>
      </c>
      <c r="BU25" s="18">
        <f>IF(T_01!BV25="OK",Mai_mai!I28-Mai_mai!H28,0)</f>
        <v>0</v>
      </c>
      <c r="BV25" s="14" t="str">
        <f>IF(OR(Mai_mai!H28=0,Mai_mai!H28=" ",Mai_mai!I28=0,Mai_mai!I28=" "),"NOK","OK")</f>
        <v>NOK</v>
      </c>
      <c r="BW25" s="18">
        <f>IF(T_01!BX25="OK",Mai_mai!K28-Mai_mai!J28,0)</f>
        <v>0</v>
      </c>
      <c r="BX25" s="14" t="str">
        <f>IF(OR(Mai_mai!J28=0,Mai_mai!J28=" ",Mai_mai!K28=0,Mai_mai!K28=" "),"NOK","OK")</f>
        <v>NOK</v>
      </c>
      <c r="BY25" s="15">
        <f t="shared" si="4"/>
        <v>0</v>
      </c>
      <c r="BZ25" s="15">
        <f>IF(OR(Mai_mai!N28=6,Mai_mai!N28=8,Mai_mai!N28=10),0,Mai_mai!O28)</f>
        <v>0</v>
      </c>
      <c r="CA25" s="19" t="str">
        <f>VLOOKUP(Mai_mai!N28,T_01!$GY$1:$LP$11,2,FALSE)</f>
        <v xml:space="preserve"> </v>
      </c>
      <c r="CB25" s="17">
        <f t="shared" si="16"/>
        <v>42140</v>
      </c>
      <c r="CC25" s="14" t="str">
        <f>IF(CB25="","",VLOOKUP(WEEKDAY(CB25),$A$71:$F$77,1+VLOOKUP(Bilanz_bilan!$D$42,T_01!$A$67:$B$68,2,FALSE)))</f>
        <v>Ve</v>
      </c>
      <c r="CD25" s="55"/>
      <c r="CE25" s="91"/>
      <c r="CH25" s="514">
        <f>IF(T_01!CI25="OK",Juni_juin!E28-Juni_juin!D28,0)</f>
        <v>0</v>
      </c>
      <c r="CI25" s="509" t="str">
        <f>IF(OR(Juni_juin!D28=0,Juni_juin!D28=" ",Juni_juin!E28=0,Juni_juin!E28=" "),"NOK","OK")</f>
        <v>NOK</v>
      </c>
      <c r="CJ25" s="514">
        <f>IF(T_01!CK25="OK",Juni_juin!G28-Juni_juin!F28,0)</f>
        <v>0</v>
      </c>
      <c r="CK25" s="509" t="str">
        <f>IF(OR(Juni_juin!F28=0,Juni_juin!F28=" ",Juni_juin!G28=0,Juni_juin!G28=" "),"NOK","OK")</f>
        <v>NOK</v>
      </c>
      <c r="CL25" s="514">
        <f>IF(T_01!CM25="OK",Juni_juin!I28-Juni_juin!H28,0)</f>
        <v>0</v>
      </c>
      <c r="CM25" s="509" t="str">
        <f>IF(OR(Juni_juin!H28=0,Juni_juin!H28=" ",Juni_juin!I28=0,Juni_juin!I28=" "),"NOK","OK")</f>
        <v>NOK</v>
      </c>
      <c r="CN25" s="514">
        <f>IF(T_01!CO25="OK",Juni_juin!K28-Juni_juin!J28,0)</f>
        <v>0</v>
      </c>
      <c r="CO25" s="509" t="str">
        <f>IF(OR(Juni_juin!J28=0,Juni_juin!J28=" ",Juni_juin!K28=0,Juni_juin!K28=" "),"NOK","OK")</f>
        <v>NOK</v>
      </c>
      <c r="CP25" s="510">
        <f t="shared" si="5"/>
        <v>0</v>
      </c>
      <c r="CQ25" s="510">
        <f>IF(OR(Juni_juin!N28=6,Juni_juin!N28=8,Juni_juin!N28=10),0,Juni_juin!O28)</f>
        <v>0</v>
      </c>
      <c r="CR25" s="515" t="str">
        <f>VLOOKUP(Juni_juin!N28,$GY$1:$LP$11,2,FALSE)</f>
        <v xml:space="preserve"> </v>
      </c>
      <c r="CS25" s="513">
        <f t="shared" si="17"/>
        <v>42171</v>
      </c>
      <c r="CT25" s="509" t="str">
        <f>IF(CS25="","",VLOOKUP(WEEKDAY(CS25),$A$71:$F$77,1+VLOOKUP(Bilanz_bilan!$D$42,T_01!$A$67:$B$68,2,FALSE)))</f>
        <v>Lu</v>
      </c>
      <c r="CU25" s="55"/>
      <c r="CV25" s="91"/>
      <c r="CW25" s="20"/>
      <c r="CY25" s="18">
        <f>IF(T_01!CZ25="OK",Juli_juillet!E28-Juli_juillet!D28,0)</f>
        <v>0</v>
      </c>
      <c r="CZ25" s="14" t="str">
        <f>IF(OR(Juli_juillet!D28=0,Juli_juillet!D28=" ",Juli_juillet!E28=0,Juli_juillet!E28=" "),"NOK","OK")</f>
        <v>NOK</v>
      </c>
      <c r="DA25" s="18">
        <f>IF(T_01!DB25="OK",Juli_juillet!G28-Juli_juillet!F28,0)</f>
        <v>0</v>
      </c>
      <c r="DB25" s="14" t="str">
        <f>IF(OR(Juli_juillet!F28=0,Juli_juillet!F28=" ",Juli_juillet!G28=0,Juli_juillet!G28=" "),"NOK","OK")</f>
        <v>NOK</v>
      </c>
      <c r="DC25" s="18">
        <f>IF(T_01!DD25="OK",Juli_juillet!I28-Juli_juillet!H28,0)</f>
        <v>0</v>
      </c>
      <c r="DD25" s="14" t="str">
        <f>IF(OR(Juli_juillet!H28=0,Juli_juillet!H28=" ",Juli_juillet!I28=0,Juli_juillet!I28=" "),"NOK","OK")</f>
        <v>NOK</v>
      </c>
      <c r="DE25" s="18">
        <f>IF(T_01!DF25="OK",Juli_juillet!K28-Juli_juillet!J28,0)</f>
        <v>0</v>
      </c>
      <c r="DF25" s="14" t="str">
        <f>IF(OR(Juli_juillet!J28=0,Juli_juillet!J28=" ",Juli_juillet!K28=0,Juli_juillet!K28=" "),"NOK","OK")</f>
        <v>NOK</v>
      </c>
      <c r="DG25" s="15">
        <f t="shared" si="6"/>
        <v>0</v>
      </c>
      <c r="DH25" s="15">
        <f>IF(OR(Juli_juillet!N28=6,Juli_juillet!N28=8,Juli_juillet!N28=10),0,Juli_juillet!O28)</f>
        <v>0</v>
      </c>
      <c r="DI25" s="19" t="str">
        <f>VLOOKUP(Juli_juillet!N28,T_01!$GY$1:$LP$11,2,FALSE)</f>
        <v xml:space="preserve"> </v>
      </c>
      <c r="DJ25" s="17">
        <f t="shared" si="18"/>
        <v>42201</v>
      </c>
      <c r="DK25" s="14" t="str">
        <f>IF(DJ25="","",VLOOKUP(WEEKDAY(DJ25),$A$71:$F$77,1+VLOOKUP(Bilanz_bilan!$D$42,T_01!$A$67:$B$68,2,FALSE)))</f>
        <v>Me</v>
      </c>
      <c r="DL25" s="55"/>
      <c r="DM25" s="91"/>
      <c r="DP25" s="514">
        <f>IF(T_01!DQ25="OK",August_août!E28-August_août!D28,0)</f>
        <v>0</v>
      </c>
      <c r="DQ25" s="509" t="str">
        <f>IF(OR(August_août!D28=0,August_août!D28=" ",August_août!E28=0,August_août!E28=" "),"NOK","OK")</f>
        <v>NOK</v>
      </c>
      <c r="DR25" s="514">
        <f>IF(T_01!DS25="OK",August_août!G28-August_août!F28,0)</f>
        <v>0</v>
      </c>
      <c r="DS25" s="509" t="str">
        <f>IF(OR(August_août!F28=0,August_août!F28=" ",August_août!G28=0,August_août!G28=" "),"NOK","OK")</f>
        <v>NOK</v>
      </c>
      <c r="DT25" s="514">
        <f>IF(T_01!DU25="OK",August_août!I28-August_août!H28,0)</f>
        <v>0</v>
      </c>
      <c r="DU25" s="509" t="str">
        <f>IF(OR(August_août!H28=0,August_août!H28=" ",August_août!I28=0,August_août!I28=" "),"NOK","OK")</f>
        <v>NOK</v>
      </c>
      <c r="DV25" s="514">
        <f>IF(T_01!DW25="OK",August_août!K28-August_août!J28,0)</f>
        <v>0</v>
      </c>
      <c r="DW25" s="509" t="str">
        <f>IF(OR(August_août!J28=0,August_août!J28=" ",August_août!K28=0,August_août!K28=" "),"NOK","OK")</f>
        <v>NOK</v>
      </c>
      <c r="DX25" s="510">
        <f t="shared" si="7"/>
        <v>0</v>
      </c>
      <c r="DY25" s="510">
        <f>IF(OR(August_août!N28=6,August_août!N28=8,August_août!N28=10),0,August_août!O28)</f>
        <v>0</v>
      </c>
      <c r="DZ25" s="515" t="str">
        <f>VLOOKUP(August_août!N28,T_01!$GY$1:$LP$11,2,FALSE)</f>
        <v xml:space="preserve"> </v>
      </c>
      <c r="EA25" s="513">
        <f t="shared" si="19"/>
        <v>42232</v>
      </c>
      <c r="EB25" s="509" t="str">
        <f>IF(EA25="","",VLOOKUP(WEEKDAY(EA25),$A$71:$F$77,1+VLOOKUP(Bilanz_bilan!$D$42,T_01!$A$67:$B$68,2,FALSE)))</f>
        <v>Sa</v>
      </c>
      <c r="EC25" s="55"/>
      <c r="ED25" s="91"/>
      <c r="EG25" s="18">
        <f>IF(T_01!EH25="OK",September_septembre!E28-September_septembre!D28,0)</f>
        <v>0</v>
      </c>
      <c r="EH25" s="14" t="str">
        <f>IF(OR(September_septembre!D28=0,September_septembre!D28=" ",September_septembre!E28=0,September_septembre!E28=" "),"NOK","OK")</f>
        <v>NOK</v>
      </c>
      <c r="EI25" s="18">
        <f>IF(T_01!EJ25="OK",September_septembre!G28-September_septembre!F28,0)</f>
        <v>0</v>
      </c>
      <c r="EJ25" s="14" t="str">
        <f>IF(OR(September_septembre!F28=0,September_septembre!F28=" ",September_septembre!G28=0,September_septembre!G28=" "),"NOK","OK")</f>
        <v>NOK</v>
      </c>
      <c r="EK25" s="18">
        <f>IF(T_01!EL25="OK",September_septembre!I28-September_septembre!H28,0)</f>
        <v>0</v>
      </c>
      <c r="EL25" s="14" t="str">
        <f>IF(OR(September_septembre!H28=0,September_septembre!H28=" ",September_septembre!I28=0,September_septembre!I28=" "),"NOK","OK")</f>
        <v>NOK</v>
      </c>
      <c r="EM25" s="18">
        <f>IF(T_01!EN25="OK",September_septembre!K28-September_septembre!J28,0)</f>
        <v>0</v>
      </c>
      <c r="EN25" s="14" t="str">
        <f>IF(OR(September_septembre!J28=0,September_septembre!J28=" ",September_septembre!K28=0,September_septembre!K28=" "),"NOK","OK")</f>
        <v>NOK</v>
      </c>
      <c r="EO25" s="15">
        <f t="shared" si="8"/>
        <v>0</v>
      </c>
      <c r="EP25" s="15">
        <f>IF(OR(September_septembre!N28=6,September_septembre!N28=8,September_septembre!N28=10),0,September_septembre!O28)</f>
        <v>0</v>
      </c>
      <c r="EQ25" s="19" t="str">
        <f>VLOOKUP(September_septembre!N28,T_01!$GY$1:$LP$11,2,FALSE)</f>
        <v xml:space="preserve"> </v>
      </c>
      <c r="ER25" s="17">
        <f t="shared" si="20"/>
        <v>42263</v>
      </c>
      <c r="ES25" s="14" t="str">
        <f>IF(ER25="","",VLOOKUP(WEEKDAY(ER25),$A$71:$F$77,1+VLOOKUP(Bilanz_bilan!$D$42,T_01!$A$67:$B$68,2,FALSE)))</f>
        <v>Ma</v>
      </c>
      <c r="ET25" s="55"/>
      <c r="EU25" s="91"/>
      <c r="EX25" s="514">
        <f>IF(T_01!EY25="OK",Oktober_octobre!E28-Oktober_octobre!D28,0)</f>
        <v>0</v>
      </c>
      <c r="EY25" s="509" t="str">
        <f>IF(OR(Oktober_octobre!D28=0,Oktober_octobre!D28=" ",Oktober_octobre!E28=0,Oktober_octobre!E28=" "),"NOK","OK")</f>
        <v>NOK</v>
      </c>
      <c r="EZ25" s="514">
        <f>IF(T_01!FA25="OK",Oktober_octobre!G28-Oktober_octobre!F28,0)</f>
        <v>0</v>
      </c>
      <c r="FA25" s="509" t="str">
        <f>IF(OR(Oktober_octobre!F28=0,Oktober_octobre!F28=" ",Oktober_octobre!G28=0,Oktober_octobre!G28=" "),"NOK","OK")</f>
        <v>NOK</v>
      </c>
      <c r="FB25" s="514">
        <f>IF(T_01!FC25="OK",Oktober_octobre!I28-Oktober_octobre!H28,0)</f>
        <v>0</v>
      </c>
      <c r="FC25" s="509" t="str">
        <f>IF(OR(Oktober_octobre!H28=0,Oktober_octobre!H28=" ",Oktober_octobre!I28=0,Oktober_octobre!I28=" "),"NOK","OK")</f>
        <v>NOK</v>
      </c>
      <c r="FD25" s="514">
        <f>IF(T_01!FE25="OK",Oktober_octobre!K28-Oktober_octobre!J28,0)</f>
        <v>0</v>
      </c>
      <c r="FE25" s="509" t="str">
        <f>IF(OR(Oktober_octobre!J28=0,Oktober_octobre!J28=" ",Oktober_octobre!K28=0,Oktober_octobre!K28=" "),"NOK","OK")</f>
        <v>NOK</v>
      </c>
      <c r="FF25" s="510">
        <f t="shared" si="9"/>
        <v>0</v>
      </c>
      <c r="FG25" s="510">
        <f>IF(OR(Oktober_octobre!N28=6,Oktober_octobre!N28=8,Oktober_octobre!N28=10),0,Oktober_octobre!O28)</f>
        <v>0</v>
      </c>
      <c r="FH25" s="515" t="str">
        <f>VLOOKUP(Oktober_octobre!N28,T_01!$GY$1:$LP$11,2,FALSE)</f>
        <v xml:space="preserve"> </v>
      </c>
      <c r="FI25" s="516">
        <f t="shared" si="21"/>
        <v>42293</v>
      </c>
      <c r="FJ25" s="509" t="str">
        <f>IF(FI25="","",VLOOKUP(WEEKDAY(FI25),$A$71:$F$77,1+VLOOKUP(Bilanz_bilan!$D$42,T_01!$A$67:$B$68,2,FALSE)))</f>
        <v>Je</v>
      </c>
      <c r="FK25" s="55"/>
      <c r="FL25" s="91"/>
      <c r="FO25" s="18">
        <f>IF(T_01!FP25="OK",November_novembre!E28-November_novembre!D28,0)</f>
        <v>0</v>
      </c>
      <c r="FP25" s="14" t="str">
        <f>IF(OR(November_novembre!D28=0,November_novembre!D28=" ",November_novembre!E28=0,November_novembre!E28=" "),"NOK","OK")</f>
        <v>NOK</v>
      </c>
      <c r="FQ25" s="18">
        <f>IF(T_01!FR25="OK",November_novembre!G28-November_novembre!F28,0)</f>
        <v>0</v>
      </c>
      <c r="FR25" s="14" t="str">
        <f>IF(OR(November_novembre!F28=0,November_novembre!F28=" ",November_novembre!G28=0,November_novembre!G28=" "),"NOK","OK")</f>
        <v>NOK</v>
      </c>
      <c r="FS25" s="18">
        <f>IF(T_01!FT25="OK",November_novembre!I28-November_novembre!H28,0)</f>
        <v>0</v>
      </c>
      <c r="FT25" s="14" t="str">
        <f>IF(OR(November_novembre!H28=0,November_novembre!H28=" ",November_novembre!I28=0,November_novembre!I28=" "),"NOK","OK")</f>
        <v>NOK</v>
      </c>
      <c r="FU25" s="18">
        <f>IF(T_01!FV25="OK",November_novembre!K28-November_novembre!J28,0)</f>
        <v>0</v>
      </c>
      <c r="FV25" s="14" t="str">
        <f>IF(OR(November_novembre!J28=0,November_novembre!J28=" ",November_novembre!K28=0,November_novembre!K28=" "),"NOK","OK")</f>
        <v>NOK</v>
      </c>
      <c r="FW25" s="15">
        <f t="shared" si="10"/>
        <v>0</v>
      </c>
      <c r="FX25" s="15">
        <f>IF(OR(November_novembre!N28=6,November_novembre!N28=8,November_novembre!N28=10),0,November_novembre!O28)</f>
        <v>0</v>
      </c>
      <c r="FY25" s="19" t="str">
        <f>VLOOKUP(November_novembre!N28,T_01!$GY$1:$LP$11,2,FALSE)</f>
        <v xml:space="preserve"> </v>
      </c>
      <c r="FZ25" s="17">
        <f t="shared" si="22"/>
        <v>42324</v>
      </c>
      <c r="GA25" s="14" t="str">
        <f>IF(FZ25="","",VLOOKUP(WEEKDAY(FZ25),$A$71:$F$77,1+VLOOKUP(Bilanz_bilan!$D$42,T_01!$A$67:$B$68,2,FALSE)))</f>
        <v>Di</v>
      </c>
      <c r="GB25" s="55"/>
      <c r="GC25" s="91"/>
      <c r="GF25" s="514">
        <f>IF(T_01!GG25="OK",Dezember_décembre!E28-Dezember_décembre!D28,0)</f>
        <v>0</v>
      </c>
      <c r="GG25" s="509" t="str">
        <f>IF(OR(Dezember_décembre!D28=0,Dezember_décembre!D28=" ",Dezember_décembre!E28=0,Dezember_décembre!E28=" "),"NOK","OK")</f>
        <v>NOK</v>
      </c>
      <c r="GH25" s="514">
        <f>IF(T_01!GI25="OK",Dezember_décembre!G28-Dezember_décembre!F28,0)</f>
        <v>0</v>
      </c>
      <c r="GI25" s="509" t="str">
        <f>IF(OR(Dezember_décembre!F28=0,Dezember_décembre!F28=" ",Dezember_décembre!G28=0,Dezember_décembre!G28=" "),"NOK","OK")</f>
        <v>NOK</v>
      </c>
      <c r="GJ25" s="514">
        <f>IF(T_01!GK25="OK",Dezember_décembre!I28-Dezember_décembre!H28,0)</f>
        <v>0</v>
      </c>
      <c r="GK25" s="509" t="str">
        <f>IF(OR(Dezember_décembre!H28=0,Dezember_décembre!H28=" ",Dezember_décembre!I28=0,Dezember_décembre!I28=" "),"NOK","OK")</f>
        <v>NOK</v>
      </c>
      <c r="GL25" s="514">
        <f>IF(T_01!GM25="OK",Dezember_décembre!K28-Dezember_décembre!J28,0)</f>
        <v>0</v>
      </c>
      <c r="GM25" s="509" t="str">
        <f>IF(OR(Dezember_décembre!J28=0,Dezember_décembre!J28=" ",Dezember_décembre!K28=0,Dezember_décembre!K28=" "),"NOK","OK")</f>
        <v>NOK</v>
      </c>
      <c r="GN25" s="510">
        <f t="shared" si="11"/>
        <v>0</v>
      </c>
      <c r="GO25" s="510">
        <f>IF(OR(Dezember_décembre!N28=6,Dezember_décembre!N28=8,Dezember_décembre!N28=10),0,Dezember_décembre!O28)</f>
        <v>0</v>
      </c>
      <c r="GP25" s="515" t="str">
        <f>VLOOKUP(Dezember_décembre!N28,T_01!$GY$1:$LP$11,2,FALSE)</f>
        <v xml:space="preserve"> </v>
      </c>
      <c r="GQ25" s="513">
        <f t="shared" si="23"/>
        <v>42354</v>
      </c>
      <c r="GR25" s="509" t="str">
        <f>IF(GQ25="","",VLOOKUP(WEEKDAY(GQ25),$A$71:$F$77,1+VLOOKUP(Bilanz_bilan!$D$42,T_01!$A$67:$B$68,2,FALSE)))</f>
        <v>Ma</v>
      </c>
      <c r="GS25" s="55"/>
      <c r="GT25" s="91"/>
    </row>
    <row r="26" spans="1:202" ht="14.25">
      <c r="A26" s="18">
        <f>IF(T_01!B26="OK",Januar_janvier!E29-Januar_janvier!D29,0)</f>
        <v>0</v>
      </c>
      <c r="B26" s="14" t="str">
        <f>IF(OR(Januar_janvier!D29=0,Januar_janvier!D29=" ",Januar_janvier!E29=0,Januar_janvier!E29=" "),"NOK","OK")</f>
        <v>NOK</v>
      </c>
      <c r="C26" s="18">
        <f>IF(T_01!D26="OK",Januar_janvier!G29-Januar_janvier!F29,0)</f>
        <v>0</v>
      </c>
      <c r="D26" s="14" t="str">
        <f>IF(OR(Januar_janvier!F29=0,Januar_janvier!F29=" ",Januar_janvier!G29=0,Januar_janvier!G29=" "),"NOK","OK")</f>
        <v>NOK</v>
      </c>
      <c r="E26" s="18">
        <f>IF(T_01!F26="OK",Januar_janvier!I29-Januar_janvier!H29,0)</f>
        <v>0</v>
      </c>
      <c r="F26" s="14" t="str">
        <f>IF(OR(Januar_janvier!H29=0,Januar_janvier!H29=" ",Januar_janvier!I29=0,Januar_janvier!I29=" "),"NOK","OK")</f>
        <v>NOK</v>
      </c>
      <c r="G26" s="18">
        <f>IF(T_01!H26="OK",Januar_janvier!K29-Januar_janvier!J29,0)</f>
        <v>0</v>
      </c>
      <c r="H26" s="14" t="str">
        <f>IF(OR(Januar_janvier!J29=0,Januar_janvier!J29=" ",Januar_janvier!K29=0,Januar_janvier!K29=" "),"NOK","OK")</f>
        <v>NOK</v>
      </c>
      <c r="I26" s="15">
        <f t="shared" si="1"/>
        <v>0</v>
      </c>
      <c r="J26" s="15">
        <f>IF(OR(Januar_janvier!N29=6,Januar_janvier!N29=8,Januar_janvier!N29=10),0,Januar_janvier!O29)</f>
        <v>0</v>
      </c>
      <c r="K26" s="19" t="str">
        <f>VLOOKUP(Januar_janvier!N29,T_01!$GY$1:$LP$11,2,FALSE)</f>
        <v xml:space="preserve"> </v>
      </c>
      <c r="L26" s="85">
        <f t="shared" si="12"/>
        <v>42021</v>
      </c>
      <c r="M26" s="14" t="str">
        <f>IF(L26="","",VLOOKUP(WEEKDAY(L26),$A$71:$F$77,1+VLOOKUP(Bilanz_bilan!$D$42,T_01!$A$67:$B$68,2,FALSE)))</f>
        <v>Ve</v>
      </c>
      <c r="N26" s="55"/>
      <c r="O26" s="91"/>
      <c r="R26" s="514">
        <f>IF(T_01!S26="OK",Februar_février!E29-Februar_février!D29,0)</f>
        <v>0</v>
      </c>
      <c r="S26" s="509" t="str">
        <f>IF(OR(Februar_février!D29=0,Februar_février!D29=" ",Februar_février!E29=0,Februar_février!E29=" "),"NOK","OK")</f>
        <v>NOK</v>
      </c>
      <c r="T26" s="514">
        <f>IF(T_01!U26="OK",Februar_février!G29-Februar_février!F29,0)</f>
        <v>0</v>
      </c>
      <c r="U26" s="509" t="str">
        <f>IF(OR(Februar_février!F29=0,Februar_février!F29=" ",Februar_février!G29=0,Februar_février!G29=" "),"NOK","OK")</f>
        <v>NOK</v>
      </c>
      <c r="V26" s="514">
        <f>IF(T_01!W26="OK",Februar_février!I29-Februar_février!H29,0)</f>
        <v>0</v>
      </c>
      <c r="W26" s="509" t="str">
        <f>IF(OR(Februar_février!H29=0,Februar_février!H29=" ",Februar_février!I29=0,Februar_février!I29=" "),"NOK","OK")</f>
        <v>NOK</v>
      </c>
      <c r="X26" s="514">
        <f>IF(T_01!Y26="OK",Februar_février!K29-Februar_février!J29,0)</f>
        <v>0</v>
      </c>
      <c r="Y26" s="509" t="str">
        <f>IF(OR(Februar_février!J29=0,Februar_février!J29=" ",Februar_février!K29=0,Februar_février!K29=" "),"NOK","OK")</f>
        <v>NOK</v>
      </c>
      <c r="Z26" s="510">
        <f t="shared" si="2"/>
        <v>0</v>
      </c>
      <c r="AA26" s="510">
        <f>IF(OR(Februar_février!N29=6,Februar_février!N29=8,Februar_février!N29=10),0,Februar_février!O29)</f>
        <v>0</v>
      </c>
      <c r="AB26" s="515" t="str">
        <f>VLOOKUP(Februar_février!N29,$GY$1:$LP$11,2,FALSE)</f>
        <v xml:space="preserve"> </v>
      </c>
      <c r="AC26" s="513">
        <f t="shared" si="13"/>
        <v>42052</v>
      </c>
      <c r="AD26" s="509" t="str">
        <f>IF(AC26="","",VLOOKUP(WEEKDAY(AC26),$A$71:$F$77,1+VLOOKUP(Bilanz_bilan!$D$42,T_01!$A$67:$B$68,2,FALSE)))</f>
        <v>Lu</v>
      </c>
      <c r="AE26" s="55"/>
      <c r="AF26" s="91"/>
      <c r="AG26" s="20"/>
      <c r="AH26" s="20"/>
      <c r="AI26" s="18">
        <f>IF(T_01!AJ26="OK",März_mars!E29-März_mars!D29,0)</f>
        <v>0</v>
      </c>
      <c r="AJ26" s="14" t="str">
        <f>IF(OR(März_mars!D29=0,März_mars!D29=" ",März_mars!E29=0,März_mars!E29=" "),"NOK","OK")</f>
        <v>NOK</v>
      </c>
      <c r="AK26" s="18">
        <f>IF(T_01!AL26="OK",März_mars!G29-März_mars!F29,0)</f>
        <v>0</v>
      </c>
      <c r="AL26" s="14" t="str">
        <f>IF(OR(März_mars!F29=0,März_mars!F29=" ",März_mars!G29=0,März_mars!G29=" "),"NOK","OK")</f>
        <v>NOK</v>
      </c>
      <c r="AM26" s="18">
        <f>IF(T_01!AN26="OK",März_mars!I29-März_mars!H29,0)</f>
        <v>0</v>
      </c>
      <c r="AN26" s="14" t="str">
        <f>IF(OR(März_mars!H29=0,März_mars!H29=" ",März_mars!I29=0,März_mars!I29=" "),"NOK","OK")</f>
        <v>NOK</v>
      </c>
      <c r="AO26" s="18">
        <f>IF(T_01!AP26="OK",März_mars!K29-März_mars!J29,0)</f>
        <v>0</v>
      </c>
      <c r="AP26" s="14" t="str">
        <f>IF(OR(März_mars!J29=0,März_mars!J29=" ",März_mars!K29=0,März_mars!K29=" "),"NOK","OK")</f>
        <v>NOK</v>
      </c>
      <c r="AQ26" s="15">
        <f t="shared" si="3"/>
        <v>0</v>
      </c>
      <c r="AR26" s="15">
        <f>IF(OR(März_mars!N29=6,März_mars!N29=8,März_mars!N29=10),0,März_mars!O29)</f>
        <v>0</v>
      </c>
      <c r="AS26" s="19" t="str">
        <f>VLOOKUP(März_mars!N29,T_01!$GY$1:$LP$11,2,FALSE)</f>
        <v xml:space="preserve"> </v>
      </c>
      <c r="AT26" s="17">
        <f t="shared" si="14"/>
        <v>42080</v>
      </c>
      <c r="AU26" s="14" t="str">
        <f>IF(AT26="","",VLOOKUP(WEEKDAY(AT26),$A$71:$F$77,1+VLOOKUP(Bilanz_bilan!$D$42,T_01!$A$67:$B$68,2,FALSE)))</f>
        <v>Lu</v>
      </c>
      <c r="AV26" s="55"/>
      <c r="AW26" s="91"/>
      <c r="AX26" s="20"/>
      <c r="AZ26" s="514">
        <f>IF(T_01!BA26="OK",April_avril!E29-April_avril!D29,0)</f>
        <v>0</v>
      </c>
      <c r="BA26" s="509" t="str">
        <f>IF(OR(April_avril!D29=0,April_avril!D29=" ",April_avril!E29=0,April_avril!E29=" "),"NOK","OK")</f>
        <v>NOK</v>
      </c>
      <c r="BB26" s="514">
        <f>IF(T_01!BC26="OK",April_avril!G29-April_avril!F29,0)</f>
        <v>0</v>
      </c>
      <c r="BC26" s="509" t="str">
        <f>IF(OR(April_avril!F29=0,April_avril!F29=" ",April_avril!G29=0,April_avril!G29=" "),"NOK","OK")</f>
        <v>NOK</v>
      </c>
      <c r="BD26" s="514">
        <f>IF(T_01!BE26="OK",April_avril!I29-April_avril!H29,0)</f>
        <v>0</v>
      </c>
      <c r="BE26" s="509" t="str">
        <f>IF(OR(April_avril!H29=0,April_avril!H29=" ",April_avril!I29=0,April_avril!I29=" "),"NOK","OK")</f>
        <v>NOK</v>
      </c>
      <c r="BF26" s="514">
        <f>IF(T_01!BG26="OK",April_avril!K29-April_avril!J29,0)</f>
        <v>0</v>
      </c>
      <c r="BG26" s="509" t="str">
        <f>IF(OR(April_avril!J29=0,April_avril!J29=" ",April_avril!K29=0,April_avril!K29=" "),"NOK","OK")</f>
        <v>NOK</v>
      </c>
      <c r="BH26" s="510">
        <f t="shared" si="0"/>
        <v>0</v>
      </c>
      <c r="BI26" s="510">
        <f>IF(OR(April_avril!N29=6,April_avril!N29=8,April_avril!N29=10),0,April_avril!O29)</f>
        <v>0</v>
      </c>
      <c r="BJ26" s="515" t="str">
        <f>VLOOKUP(April_avril!N29,$GY$1:$LP$11,2,FALSE)</f>
        <v xml:space="preserve"> </v>
      </c>
      <c r="BK26" s="513">
        <f t="shared" si="15"/>
        <v>42111</v>
      </c>
      <c r="BL26" s="462" t="str">
        <f>IF(BK26="","",VLOOKUP(WEEKDAY(BK26),$A$71:$F$77,1+VLOOKUP(Bilanz_bilan!$D$42,T_01!$A$67:$B$68,2,FALSE)))</f>
        <v>Je</v>
      </c>
      <c r="BM26" s="55"/>
      <c r="BN26" s="91"/>
      <c r="BQ26" s="18">
        <f>IF(T_01!BR26="OK",Mai_mai!E29-Mai_mai!D29,0)</f>
        <v>0</v>
      </c>
      <c r="BR26" s="14" t="str">
        <f>IF(OR(Mai_mai!D29=0,Mai_mai!D29=" ",Mai_mai!E29=0,Mai_mai!E29=" "),"NOK","OK")</f>
        <v>NOK</v>
      </c>
      <c r="BS26" s="18">
        <f>IF(T_01!BT26="OK",Mai_mai!G29-Mai_mai!F29,0)</f>
        <v>0</v>
      </c>
      <c r="BT26" s="14" t="str">
        <f>IF(OR(Mai_mai!F29=0,Mai_mai!F29=" ",Mai_mai!G29=0,Mai_mai!G29=" "),"NOK","OK")</f>
        <v>NOK</v>
      </c>
      <c r="BU26" s="18">
        <f>IF(T_01!BV26="OK",Mai_mai!I29-Mai_mai!H29,0)</f>
        <v>0</v>
      </c>
      <c r="BV26" s="14" t="str">
        <f>IF(OR(Mai_mai!H29=0,Mai_mai!H29=" ",Mai_mai!I29=0,Mai_mai!I29=" "),"NOK","OK")</f>
        <v>NOK</v>
      </c>
      <c r="BW26" s="18">
        <f>IF(T_01!BX26="OK",Mai_mai!K29-Mai_mai!J29,0)</f>
        <v>0</v>
      </c>
      <c r="BX26" s="14" t="str">
        <f>IF(OR(Mai_mai!J29=0,Mai_mai!J29=" ",Mai_mai!K29=0,Mai_mai!K29=" "),"NOK","OK")</f>
        <v>NOK</v>
      </c>
      <c r="BY26" s="15">
        <f t="shared" si="4"/>
        <v>0</v>
      </c>
      <c r="BZ26" s="15">
        <f>IF(OR(Mai_mai!N29=6,Mai_mai!N29=8,Mai_mai!N29=10),0,Mai_mai!O29)</f>
        <v>0</v>
      </c>
      <c r="CA26" s="19" t="str">
        <f>VLOOKUP(Mai_mai!N29,T_01!$GY$1:$LP$11,2,FALSE)</f>
        <v xml:space="preserve"> </v>
      </c>
      <c r="CB26" s="17">
        <f t="shared" si="16"/>
        <v>42141</v>
      </c>
      <c r="CC26" s="14" t="str">
        <f>IF(CB26="","",VLOOKUP(WEEKDAY(CB26),$A$71:$F$77,1+VLOOKUP(Bilanz_bilan!$D$42,T_01!$A$67:$B$68,2,FALSE)))</f>
        <v>Sa</v>
      </c>
      <c r="CD26" s="55"/>
      <c r="CE26" s="91"/>
      <c r="CH26" s="514">
        <f>IF(T_01!CI26="OK",Juni_juin!E29-Juni_juin!D29,0)</f>
        <v>0</v>
      </c>
      <c r="CI26" s="509" t="str">
        <f>IF(OR(Juni_juin!D29=0,Juni_juin!D29=" ",Juni_juin!E29=0,Juni_juin!E29=" "),"NOK","OK")</f>
        <v>NOK</v>
      </c>
      <c r="CJ26" s="514">
        <f>IF(T_01!CK26="OK",Juni_juin!G29-Juni_juin!F29,0)</f>
        <v>0</v>
      </c>
      <c r="CK26" s="509" t="str">
        <f>IF(OR(Juni_juin!F29=0,Juni_juin!F29=" ",Juni_juin!G29=0,Juni_juin!G29=" "),"NOK","OK")</f>
        <v>NOK</v>
      </c>
      <c r="CL26" s="514">
        <f>IF(T_01!CM26="OK",Juni_juin!I29-Juni_juin!H29,0)</f>
        <v>0</v>
      </c>
      <c r="CM26" s="509" t="str">
        <f>IF(OR(Juni_juin!H29=0,Juni_juin!H29=" ",Juni_juin!I29=0,Juni_juin!I29=" "),"NOK","OK")</f>
        <v>NOK</v>
      </c>
      <c r="CN26" s="514">
        <f>IF(T_01!CO26="OK",Juni_juin!K29-Juni_juin!J29,0)</f>
        <v>0</v>
      </c>
      <c r="CO26" s="509" t="str">
        <f>IF(OR(Juni_juin!J29=0,Juni_juin!J29=" ",Juni_juin!K29=0,Juni_juin!K29=" "),"NOK","OK")</f>
        <v>NOK</v>
      </c>
      <c r="CP26" s="510">
        <f t="shared" si="5"/>
        <v>0</v>
      </c>
      <c r="CQ26" s="510">
        <f>IF(OR(Juni_juin!N29=6,Juni_juin!N29=8,Juni_juin!N29=10),0,Juni_juin!O29)</f>
        <v>0</v>
      </c>
      <c r="CR26" s="515" t="str">
        <f>VLOOKUP(Juni_juin!N29,$GY$1:$LP$11,2,FALSE)</f>
        <v xml:space="preserve"> </v>
      </c>
      <c r="CS26" s="513">
        <f t="shared" si="17"/>
        <v>42172</v>
      </c>
      <c r="CT26" s="509" t="str">
        <f>IF(CS26="","",VLOOKUP(WEEKDAY(CS26),$A$71:$F$77,1+VLOOKUP(Bilanz_bilan!$D$42,T_01!$A$67:$B$68,2,FALSE)))</f>
        <v>Ma</v>
      </c>
      <c r="CU26" s="55"/>
      <c r="CV26" s="91"/>
      <c r="CW26" s="20"/>
      <c r="CY26" s="18">
        <f>IF(T_01!CZ26="OK",Juli_juillet!E29-Juli_juillet!D29,0)</f>
        <v>0</v>
      </c>
      <c r="CZ26" s="14" t="str">
        <f>IF(OR(Juli_juillet!D29=0,Juli_juillet!D29=" ",Juli_juillet!E29=0,Juli_juillet!E29=" "),"NOK","OK")</f>
        <v>NOK</v>
      </c>
      <c r="DA26" s="18">
        <f>IF(T_01!DB26="OK",Juli_juillet!G29-Juli_juillet!F29,0)</f>
        <v>0</v>
      </c>
      <c r="DB26" s="14" t="str">
        <f>IF(OR(Juli_juillet!F29=0,Juli_juillet!F29=" ",Juli_juillet!G29=0,Juli_juillet!G29=" "),"NOK","OK")</f>
        <v>NOK</v>
      </c>
      <c r="DC26" s="18">
        <f>IF(T_01!DD26="OK",Juli_juillet!I29-Juli_juillet!H29,0)</f>
        <v>0</v>
      </c>
      <c r="DD26" s="14" t="str">
        <f>IF(OR(Juli_juillet!H29=0,Juli_juillet!H29=" ",Juli_juillet!I29=0,Juli_juillet!I29=" "),"NOK","OK")</f>
        <v>NOK</v>
      </c>
      <c r="DE26" s="18">
        <f>IF(T_01!DF26="OK",Juli_juillet!K29-Juli_juillet!J29,0)</f>
        <v>0</v>
      </c>
      <c r="DF26" s="14" t="str">
        <f>IF(OR(Juli_juillet!J29=0,Juli_juillet!J29=" ",Juli_juillet!K29=0,Juli_juillet!K29=" "),"NOK","OK")</f>
        <v>NOK</v>
      </c>
      <c r="DG26" s="15">
        <f t="shared" si="6"/>
        <v>0</v>
      </c>
      <c r="DH26" s="15">
        <f>IF(OR(Juli_juillet!N29=6,Juli_juillet!N29=8,Juli_juillet!N29=10),0,Juli_juillet!O29)</f>
        <v>0</v>
      </c>
      <c r="DI26" s="19" t="str">
        <f>VLOOKUP(Juli_juillet!N29,T_01!$GY$1:$LP$11,2,FALSE)</f>
        <v xml:space="preserve"> </v>
      </c>
      <c r="DJ26" s="17">
        <f t="shared" si="18"/>
        <v>42202</v>
      </c>
      <c r="DK26" s="14" t="str">
        <f>IF(DJ26="","",VLOOKUP(WEEKDAY(DJ26),$A$71:$F$77,1+VLOOKUP(Bilanz_bilan!$D$42,T_01!$A$67:$B$68,2,FALSE)))</f>
        <v>Je</v>
      </c>
      <c r="DL26" s="55"/>
      <c r="DM26" s="91"/>
      <c r="DP26" s="514">
        <f>IF(T_01!DQ26="OK",August_août!E29-August_août!D29,0)</f>
        <v>0</v>
      </c>
      <c r="DQ26" s="509" t="str">
        <f>IF(OR(August_août!D29=0,August_août!D29=" ",August_août!E29=0,August_août!E29=" "),"NOK","OK")</f>
        <v>NOK</v>
      </c>
      <c r="DR26" s="514">
        <f>IF(T_01!DS26="OK",August_août!G29-August_août!F29,0)</f>
        <v>0</v>
      </c>
      <c r="DS26" s="509" t="str">
        <f>IF(OR(August_août!F29=0,August_août!F29=" ",August_août!G29=0,August_août!G29=" "),"NOK","OK")</f>
        <v>NOK</v>
      </c>
      <c r="DT26" s="514">
        <f>IF(T_01!DU26="OK",August_août!I29-August_août!H29,0)</f>
        <v>0</v>
      </c>
      <c r="DU26" s="509" t="str">
        <f>IF(OR(August_août!H29=0,August_août!H29=" ",August_août!I29=0,August_août!I29=" "),"NOK","OK")</f>
        <v>NOK</v>
      </c>
      <c r="DV26" s="514">
        <f>IF(T_01!DW26="OK",August_août!K29-August_août!J29,0)</f>
        <v>0</v>
      </c>
      <c r="DW26" s="509" t="str">
        <f>IF(OR(August_août!J29=0,August_août!J29=" ",August_août!K29=0,August_août!K29=" "),"NOK","OK")</f>
        <v>NOK</v>
      </c>
      <c r="DX26" s="510">
        <f t="shared" si="7"/>
        <v>0</v>
      </c>
      <c r="DY26" s="510">
        <f>IF(OR(August_août!N29=6,August_août!N29=8,August_août!N29=10),0,August_août!O29)</f>
        <v>0</v>
      </c>
      <c r="DZ26" s="515" t="str">
        <f>VLOOKUP(August_août!N29,T_01!$GY$1:$LP$11,2,FALSE)</f>
        <v xml:space="preserve"> </v>
      </c>
      <c r="EA26" s="513">
        <f t="shared" si="19"/>
        <v>42233</v>
      </c>
      <c r="EB26" s="509" t="str">
        <f>IF(EA26="","",VLOOKUP(WEEKDAY(EA26),$A$71:$F$77,1+VLOOKUP(Bilanz_bilan!$D$42,T_01!$A$67:$B$68,2,FALSE)))</f>
        <v>Di</v>
      </c>
      <c r="EC26" s="55"/>
      <c r="ED26" s="91"/>
      <c r="EG26" s="18">
        <f>IF(T_01!EH26="OK",September_septembre!E29-September_septembre!D29,0)</f>
        <v>0</v>
      </c>
      <c r="EH26" s="14" t="str">
        <f>IF(OR(September_septembre!D29=0,September_septembre!D29=" ",September_septembre!E29=0,September_septembre!E29=" "),"NOK","OK")</f>
        <v>NOK</v>
      </c>
      <c r="EI26" s="18">
        <f>IF(T_01!EJ26="OK",September_septembre!G29-September_septembre!F29,0)</f>
        <v>0</v>
      </c>
      <c r="EJ26" s="14" t="str">
        <f>IF(OR(September_septembre!F29=0,September_septembre!F29=" ",September_septembre!G29=0,September_septembre!G29=" "),"NOK","OK")</f>
        <v>NOK</v>
      </c>
      <c r="EK26" s="18">
        <f>IF(T_01!EL26="OK",September_septembre!I29-September_septembre!H29,0)</f>
        <v>0</v>
      </c>
      <c r="EL26" s="14" t="str">
        <f>IF(OR(September_septembre!H29=0,September_septembre!H29=" ",September_septembre!I29=0,September_septembre!I29=" "),"NOK","OK")</f>
        <v>NOK</v>
      </c>
      <c r="EM26" s="18">
        <f>IF(T_01!EN26="OK",September_septembre!K29-September_septembre!J29,0)</f>
        <v>0</v>
      </c>
      <c r="EN26" s="14" t="str">
        <f>IF(OR(September_septembre!J29=0,September_septembre!J29=" ",September_septembre!K29=0,September_septembre!K29=" "),"NOK","OK")</f>
        <v>NOK</v>
      </c>
      <c r="EO26" s="15">
        <f t="shared" si="8"/>
        <v>0</v>
      </c>
      <c r="EP26" s="15">
        <f>IF(OR(September_septembre!N29=6,September_septembre!N29=8,September_septembre!N29=10),0,September_septembre!O29)</f>
        <v>0</v>
      </c>
      <c r="EQ26" s="19" t="str">
        <f>VLOOKUP(September_septembre!N29,T_01!$GY$1:$LP$11,2,FALSE)</f>
        <v xml:space="preserve"> </v>
      </c>
      <c r="ER26" s="17">
        <f t="shared" si="20"/>
        <v>42264</v>
      </c>
      <c r="ES26" s="14" t="str">
        <f>IF(ER26="","",VLOOKUP(WEEKDAY(ER26),$A$71:$F$77,1+VLOOKUP(Bilanz_bilan!$D$42,T_01!$A$67:$B$68,2,FALSE)))</f>
        <v>Me</v>
      </c>
      <c r="ET26" s="55"/>
      <c r="EU26" s="91"/>
      <c r="EX26" s="514">
        <f>IF(T_01!EY26="OK",Oktober_octobre!E29-Oktober_octobre!D29,0)</f>
        <v>0</v>
      </c>
      <c r="EY26" s="509" t="str">
        <f>IF(OR(Oktober_octobre!D29=0,Oktober_octobre!D29=" ",Oktober_octobre!E29=0,Oktober_octobre!E29=" "),"NOK","OK")</f>
        <v>NOK</v>
      </c>
      <c r="EZ26" s="514">
        <f>IF(T_01!FA26="OK",Oktober_octobre!G29-Oktober_octobre!F29,0)</f>
        <v>0</v>
      </c>
      <c r="FA26" s="509" t="str">
        <f>IF(OR(Oktober_octobre!F29=0,Oktober_octobre!F29=" ",Oktober_octobre!G29=0,Oktober_octobre!G29=" "),"NOK","OK")</f>
        <v>NOK</v>
      </c>
      <c r="FB26" s="514">
        <f>IF(T_01!FC26="OK",Oktober_octobre!I29-Oktober_octobre!H29,0)</f>
        <v>0</v>
      </c>
      <c r="FC26" s="509" t="str">
        <f>IF(OR(Oktober_octobre!H29=0,Oktober_octobre!H29=" ",Oktober_octobre!I29=0,Oktober_octobre!I29=" "),"NOK","OK")</f>
        <v>NOK</v>
      </c>
      <c r="FD26" s="514">
        <f>IF(T_01!FE26="OK",Oktober_octobre!K29-Oktober_octobre!J29,0)</f>
        <v>0</v>
      </c>
      <c r="FE26" s="509" t="str">
        <f>IF(OR(Oktober_octobre!J29=0,Oktober_octobre!J29=" ",Oktober_octobre!K29=0,Oktober_octobre!K29=" "),"NOK","OK")</f>
        <v>NOK</v>
      </c>
      <c r="FF26" s="510">
        <f t="shared" si="9"/>
        <v>0</v>
      </c>
      <c r="FG26" s="510">
        <f>IF(OR(Oktober_octobre!N29=6,Oktober_octobre!N29=8,Oktober_octobre!N29=10),0,Oktober_octobre!O29)</f>
        <v>0</v>
      </c>
      <c r="FH26" s="515" t="str">
        <f>VLOOKUP(Oktober_octobre!N29,T_01!$GY$1:$LP$11,2,FALSE)</f>
        <v xml:space="preserve"> </v>
      </c>
      <c r="FI26" s="516">
        <f t="shared" si="21"/>
        <v>42294</v>
      </c>
      <c r="FJ26" s="509" t="str">
        <f>IF(FI26="","",VLOOKUP(WEEKDAY(FI26),$A$71:$F$77,1+VLOOKUP(Bilanz_bilan!$D$42,T_01!$A$67:$B$68,2,FALSE)))</f>
        <v>Ve</v>
      </c>
      <c r="FK26" s="55"/>
      <c r="FL26" s="91"/>
      <c r="FO26" s="18">
        <f>IF(T_01!FP26="OK",November_novembre!E29-November_novembre!D29,0)</f>
        <v>0</v>
      </c>
      <c r="FP26" s="14" t="str">
        <f>IF(OR(November_novembre!D29=0,November_novembre!D29=" ",November_novembre!E29=0,November_novembre!E29=" "),"NOK","OK")</f>
        <v>NOK</v>
      </c>
      <c r="FQ26" s="18">
        <f>IF(T_01!FR26="OK",November_novembre!G29-November_novembre!F29,0)</f>
        <v>0</v>
      </c>
      <c r="FR26" s="14" t="str">
        <f>IF(OR(November_novembre!F29=0,November_novembre!F29=" ",November_novembre!G29=0,November_novembre!G29=" "),"NOK","OK")</f>
        <v>NOK</v>
      </c>
      <c r="FS26" s="18">
        <f>IF(T_01!FT26="OK",November_novembre!I29-November_novembre!H29,0)</f>
        <v>0</v>
      </c>
      <c r="FT26" s="14" t="str">
        <f>IF(OR(November_novembre!H29=0,November_novembre!H29=" ",November_novembre!I29=0,November_novembre!I29=" "),"NOK","OK")</f>
        <v>NOK</v>
      </c>
      <c r="FU26" s="18">
        <f>IF(T_01!FV26="OK",November_novembre!K29-November_novembre!J29,0)</f>
        <v>0</v>
      </c>
      <c r="FV26" s="14" t="str">
        <f>IF(OR(November_novembre!J29=0,November_novembre!J29=" ",November_novembre!K29=0,November_novembre!K29=" "),"NOK","OK")</f>
        <v>NOK</v>
      </c>
      <c r="FW26" s="15">
        <f t="shared" si="10"/>
        <v>0</v>
      </c>
      <c r="FX26" s="15">
        <f>IF(OR(November_novembre!N29=6,November_novembre!N29=8,November_novembre!N29=10),0,November_novembre!O29)</f>
        <v>0</v>
      </c>
      <c r="FY26" s="19" t="str">
        <f>VLOOKUP(November_novembre!N29,T_01!$GY$1:$LP$11,2,FALSE)</f>
        <v xml:space="preserve"> </v>
      </c>
      <c r="FZ26" s="17">
        <f t="shared" si="22"/>
        <v>42325</v>
      </c>
      <c r="GA26" s="14" t="str">
        <f>IF(FZ26="","",VLOOKUP(WEEKDAY(FZ26),$A$71:$F$77,1+VLOOKUP(Bilanz_bilan!$D$42,T_01!$A$67:$B$68,2,FALSE)))</f>
        <v>Lu</v>
      </c>
      <c r="GB26" s="55"/>
      <c r="GC26" s="91"/>
      <c r="GF26" s="514">
        <f>IF(T_01!GG26="OK",Dezember_décembre!E29-Dezember_décembre!D29,0)</f>
        <v>0</v>
      </c>
      <c r="GG26" s="509" t="str">
        <f>IF(OR(Dezember_décembre!D29=0,Dezember_décembre!D29=" ",Dezember_décembre!E29=0,Dezember_décembre!E29=" "),"NOK","OK")</f>
        <v>NOK</v>
      </c>
      <c r="GH26" s="514">
        <f>IF(T_01!GI26="OK",Dezember_décembre!G29-Dezember_décembre!F29,0)</f>
        <v>0</v>
      </c>
      <c r="GI26" s="509" t="str">
        <f>IF(OR(Dezember_décembre!F29=0,Dezember_décembre!F29=" ",Dezember_décembre!G29=0,Dezember_décembre!G29=" "),"NOK","OK")</f>
        <v>NOK</v>
      </c>
      <c r="GJ26" s="514">
        <f>IF(T_01!GK26="OK",Dezember_décembre!I29-Dezember_décembre!H29,0)</f>
        <v>0</v>
      </c>
      <c r="GK26" s="509" t="str">
        <f>IF(OR(Dezember_décembre!H29=0,Dezember_décembre!H29=" ",Dezember_décembre!I29=0,Dezember_décembre!I29=" "),"NOK","OK")</f>
        <v>NOK</v>
      </c>
      <c r="GL26" s="514">
        <f>IF(T_01!GM26="OK",Dezember_décembre!K29-Dezember_décembre!J29,0)</f>
        <v>0</v>
      </c>
      <c r="GM26" s="509" t="str">
        <f>IF(OR(Dezember_décembre!J29=0,Dezember_décembre!J29=" ",Dezember_décembre!K29=0,Dezember_décembre!K29=" "),"NOK","OK")</f>
        <v>NOK</v>
      </c>
      <c r="GN26" s="510">
        <f t="shared" si="11"/>
        <v>0</v>
      </c>
      <c r="GO26" s="510">
        <f>IF(OR(Dezember_décembre!N29=6,Dezember_décembre!N29=8,Dezember_décembre!N29=10),0,Dezember_décembre!O29)</f>
        <v>0</v>
      </c>
      <c r="GP26" s="515" t="str">
        <f>VLOOKUP(Dezember_décembre!N29,T_01!$GY$1:$LP$11,2,FALSE)</f>
        <v xml:space="preserve"> </v>
      </c>
      <c r="GQ26" s="513">
        <f t="shared" si="23"/>
        <v>42355</v>
      </c>
      <c r="GR26" s="509" t="str">
        <f>IF(GQ26="","",VLOOKUP(WEEKDAY(GQ26),$A$71:$F$77,1+VLOOKUP(Bilanz_bilan!$D$42,T_01!$A$67:$B$68,2,FALSE)))</f>
        <v>Me</v>
      </c>
      <c r="GS26" s="55"/>
      <c r="GT26" s="91"/>
    </row>
    <row r="27" spans="1:202" ht="14.25">
      <c r="A27" s="18">
        <f>IF(T_01!B27="OK",Januar_janvier!E30-Januar_janvier!D30,0)</f>
        <v>0</v>
      </c>
      <c r="B27" s="14" t="str">
        <f>IF(OR(Januar_janvier!D30=0,Januar_janvier!D30=" ",Januar_janvier!E30=0,Januar_janvier!E30=" "),"NOK","OK")</f>
        <v>NOK</v>
      </c>
      <c r="C27" s="18">
        <f>IF(T_01!D27="OK",Januar_janvier!G30-Januar_janvier!F30,0)</f>
        <v>0</v>
      </c>
      <c r="D27" s="14" t="str">
        <f>IF(OR(Januar_janvier!F30=0,Januar_janvier!F30=" ",Januar_janvier!G30=0,Januar_janvier!G30=" "),"NOK","OK")</f>
        <v>NOK</v>
      </c>
      <c r="E27" s="18">
        <f>IF(T_01!F27="OK",Januar_janvier!I30-Januar_janvier!H30,0)</f>
        <v>0</v>
      </c>
      <c r="F27" s="14" t="str">
        <f>IF(OR(Januar_janvier!H30=0,Januar_janvier!H30=" ",Januar_janvier!I30=0,Januar_janvier!I30=" "),"NOK","OK")</f>
        <v>NOK</v>
      </c>
      <c r="G27" s="18">
        <f>IF(T_01!H27="OK",Januar_janvier!K30-Januar_janvier!J30,0)</f>
        <v>0</v>
      </c>
      <c r="H27" s="14" t="str">
        <f>IF(OR(Januar_janvier!J30=0,Januar_janvier!J30=" ",Januar_janvier!K30=0,Januar_janvier!K30=" "),"NOK","OK")</f>
        <v>NOK</v>
      </c>
      <c r="I27" s="15">
        <f t="shared" si="1"/>
        <v>0</v>
      </c>
      <c r="J27" s="15">
        <f>IF(OR(Januar_janvier!N30=6,Januar_janvier!N30=8,Januar_janvier!N30=10),0,Januar_janvier!O30)</f>
        <v>0</v>
      </c>
      <c r="K27" s="19" t="str">
        <f>VLOOKUP(Januar_janvier!N30,T_01!$GY$1:$LP$11,2,FALSE)</f>
        <v xml:space="preserve"> </v>
      </c>
      <c r="L27" s="85">
        <f t="shared" si="12"/>
        <v>42022</v>
      </c>
      <c r="M27" s="14" t="str">
        <f>IF(L27="","",VLOOKUP(WEEKDAY(L27),$A$71:$F$77,1+VLOOKUP(Bilanz_bilan!$D$42,T_01!$A$67:$B$68,2,FALSE)))</f>
        <v>Sa</v>
      </c>
      <c r="N27" s="55"/>
      <c r="O27" s="91"/>
      <c r="R27" s="514">
        <f>IF(T_01!S27="OK",Februar_février!E30-Februar_février!D30,0)</f>
        <v>0</v>
      </c>
      <c r="S27" s="509" t="str">
        <f>IF(OR(Februar_février!D30=0,Februar_février!D30=" ",Februar_février!E30=0,Februar_février!E30=" "),"NOK","OK")</f>
        <v>NOK</v>
      </c>
      <c r="T27" s="514">
        <f>IF(T_01!U27="OK",Februar_février!G30-Februar_février!F30,0)</f>
        <v>0</v>
      </c>
      <c r="U27" s="509" t="str">
        <f>IF(OR(Februar_février!F30=0,Februar_février!F30=" ",Februar_février!G30=0,Februar_février!G30=" "),"NOK","OK")</f>
        <v>NOK</v>
      </c>
      <c r="V27" s="514">
        <f>IF(T_01!W27="OK",Februar_février!I30-Februar_février!H30,0)</f>
        <v>0</v>
      </c>
      <c r="W27" s="509" t="str">
        <f>IF(OR(Februar_février!H30=0,Februar_février!H30=" ",Februar_février!I30=0,Februar_février!I30=" "),"NOK","OK")</f>
        <v>NOK</v>
      </c>
      <c r="X27" s="514">
        <f>IF(T_01!Y27="OK",Februar_février!K30-Februar_février!J30,0)</f>
        <v>0</v>
      </c>
      <c r="Y27" s="509" t="str">
        <f>IF(OR(Februar_février!J30=0,Februar_février!J30=" ",Februar_février!K30=0,Februar_février!K30=" "),"NOK","OK")</f>
        <v>NOK</v>
      </c>
      <c r="Z27" s="510">
        <f t="shared" si="2"/>
        <v>0</v>
      </c>
      <c r="AA27" s="510">
        <f>IF(OR(Februar_février!N30=6,Februar_février!N30=8,Februar_février!N30=10),0,Februar_février!O30)</f>
        <v>0</v>
      </c>
      <c r="AB27" s="515" t="str">
        <f>VLOOKUP(Februar_février!N30,$GY$1:$LP$11,2,FALSE)</f>
        <v xml:space="preserve"> </v>
      </c>
      <c r="AC27" s="513">
        <f t="shared" si="13"/>
        <v>42053</v>
      </c>
      <c r="AD27" s="509" t="str">
        <f>IF(AC27="","",VLOOKUP(WEEKDAY(AC27),$A$71:$F$77,1+VLOOKUP(Bilanz_bilan!$D$42,T_01!$A$67:$B$68,2,FALSE)))</f>
        <v>Ma</v>
      </c>
      <c r="AE27" s="55"/>
      <c r="AF27" s="91"/>
      <c r="AG27" s="379"/>
      <c r="AH27" s="20"/>
      <c r="AI27" s="18">
        <f>IF(T_01!AJ27="OK",März_mars!E30-März_mars!D30,0)</f>
        <v>0</v>
      </c>
      <c r="AJ27" s="14" t="str">
        <f>IF(OR(März_mars!D30=0,März_mars!D30=" ",März_mars!E30=0,März_mars!E30=" "),"NOK","OK")</f>
        <v>NOK</v>
      </c>
      <c r="AK27" s="18">
        <f>IF(T_01!AL27="OK",März_mars!G30-März_mars!F30,0)</f>
        <v>0</v>
      </c>
      <c r="AL27" s="14" t="str">
        <f>IF(OR(März_mars!F30=0,März_mars!F30=" ",März_mars!G30=0,März_mars!G30=" "),"NOK","OK")</f>
        <v>NOK</v>
      </c>
      <c r="AM27" s="18">
        <f>IF(T_01!AN27="OK",März_mars!I30-März_mars!H30,0)</f>
        <v>0</v>
      </c>
      <c r="AN27" s="14" t="str">
        <f>IF(OR(März_mars!H30=0,März_mars!H30=" ",März_mars!I30=0,März_mars!I30=" "),"NOK","OK")</f>
        <v>NOK</v>
      </c>
      <c r="AO27" s="18">
        <f>IF(T_01!AP27="OK",März_mars!K30-März_mars!J30,0)</f>
        <v>0</v>
      </c>
      <c r="AP27" s="14" t="str">
        <f>IF(OR(März_mars!J30=0,März_mars!J30=" ",März_mars!K30=0,März_mars!K30=" "),"NOK","OK")</f>
        <v>NOK</v>
      </c>
      <c r="AQ27" s="15">
        <f t="shared" si="3"/>
        <v>0</v>
      </c>
      <c r="AR27" s="15">
        <f>IF(OR(März_mars!N30=6,März_mars!N30=8,März_mars!N30=10),0,März_mars!O30)</f>
        <v>0</v>
      </c>
      <c r="AS27" s="19" t="str">
        <f>VLOOKUP(März_mars!N30,T_01!$GY$1:$LP$11,2,FALSE)</f>
        <v xml:space="preserve"> </v>
      </c>
      <c r="AT27" s="17">
        <f t="shared" si="14"/>
        <v>42081</v>
      </c>
      <c r="AU27" s="14" t="str">
        <f>IF(AT27="","",VLOOKUP(WEEKDAY(AT27),$A$71:$F$77,1+VLOOKUP(Bilanz_bilan!$D$42,T_01!$A$67:$B$68,2,FALSE)))</f>
        <v>Ma</v>
      </c>
      <c r="AV27" s="55"/>
      <c r="AW27" s="91"/>
      <c r="AX27" s="20"/>
      <c r="AZ27" s="514">
        <f>IF(T_01!BA27="OK",April_avril!E30-April_avril!D30,0)</f>
        <v>0</v>
      </c>
      <c r="BA27" s="509" t="str">
        <f>IF(OR(April_avril!D30=0,April_avril!D30=" ",April_avril!E30=0,April_avril!E30=" "),"NOK","OK")</f>
        <v>NOK</v>
      </c>
      <c r="BB27" s="514">
        <f>IF(T_01!BC27="OK",April_avril!G30-April_avril!F30,0)</f>
        <v>0</v>
      </c>
      <c r="BC27" s="509" t="str">
        <f>IF(OR(April_avril!F30=0,April_avril!F30=" ",April_avril!G30=0,April_avril!G30=" "),"NOK","OK")</f>
        <v>NOK</v>
      </c>
      <c r="BD27" s="514">
        <f>IF(T_01!BE27="OK",April_avril!I30-April_avril!H30,0)</f>
        <v>0</v>
      </c>
      <c r="BE27" s="509" t="str">
        <f>IF(OR(April_avril!H30=0,April_avril!H30=" ",April_avril!I30=0,April_avril!I30=" "),"NOK","OK")</f>
        <v>NOK</v>
      </c>
      <c r="BF27" s="514">
        <f>IF(T_01!BG27="OK",April_avril!K30-April_avril!J30,0)</f>
        <v>0</v>
      </c>
      <c r="BG27" s="509" t="str">
        <f>IF(OR(April_avril!J30=0,April_avril!J30=" ",April_avril!K30=0,April_avril!K30=" "),"NOK","OK")</f>
        <v>NOK</v>
      </c>
      <c r="BH27" s="510">
        <f t="shared" si="0"/>
        <v>0</v>
      </c>
      <c r="BI27" s="510">
        <f>IF(OR(April_avril!N30=6,April_avril!N30=8,April_avril!N30=10),0,April_avril!O30)</f>
        <v>0</v>
      </c>
      <c r="BJ27" s="515" t="str">
        <f>VLOOKUP(April_avril!N30,$GY$1:$LP$11,2,FALSE)</f>
        <v xml:space="preserve"> </v>
      </c>
      <c r="BK27" s="513">
        <f t="shared" si="15"/>
        <v>42112</v>
      </c>
      <c r="BL27" s="462" t="str">
        <f>IF(BK27="","",VLOOKUP(WEEKDAY(BK27),$A$71:$F$77,1+VLOOKUP(Bilanz_bilan!$D$42,T_01!$A$67:$B$68,2,FALSE)))</f>
        <v>Ve</v>
      </c>
      <c r="BM27" s="558">
        <v>1</v>
      </c>
      <c r="BN27" s="557" t="s">
        <v>168</v>
      </c>
      <c r="BQ27" s="18">
        <f>IF(T_01!BR27="OK",Mai_mai!E30-Mai_mai!D30,0)</f>
        <v>0</v>
      </c>
      <c r="BR27" s="14" t="str">
        <f>IF(OR(Mai_mai!D30=0,Mai_mai!D30=" ",Mai_mai!E30=0,Mai_mai!E30=" "),"NOK","OK")</f>
        <v>NOK</v>
      </c>
      <c r="BS27" s="18">
        <f>IF(T_01!BT27="OK",Mai_mai!G30-Mai_mai!F30,0)</f>
        <v>0</v>
      </c>
      <c r="BT27" s="14" t="str">
        <f>IF(OR(Mai_mai!F30=0,Mai_mai!F30=" ",Mai_mai!G30=0,Mai_mai!G30=" "),"NOK","OK")</f>
        <v>NOK</v>
      </c>
      <c r="BU27" s="18">
        <f>IF(T_01!BV27="OK",Mai_mai!I30-Mai_mai!H30,0)</f>
        <v>0</v>
      </c>
      <c r="BV27" s="14" t="str">
        <f>IF(OR(Mai_mai!H30=0,Mai_mai!H30=" ",Mai_mai!I30=0,Mai_mai!I30=" "),"NOK","OK")</f>
        <v>NOK</v>
      </c>
      <c r="BW27" s="18">
        <f>IF(T_01!BX27="OK",Mai_mai!K30-Mai_mai!J30,0)</f>
        <v>0</v>
      </c>
      <c r="BX27" s="14" t="str">
        <f>IF(OR(Mai_mai!J30=0,Mai_mai!J30=" ",Mai_mai!K30=0,Mai_mai!K30=" "),"NOK","OK")</f>
        <v>NOK</v>
      </c>
      <c r="BY27" s="15">
        <f t="shared" si="4"/>
        <v>0</v>
      </c>
      <c r="BZ27" s="15">
        <f>IF(OR(Mai_mai!N30=6,Mai_mai!N30=8,Mai_mai!N30=10),0,Mai_mai!O30)</f>
        <v>0</v>
      </c>
      <c r="CA27" s="19" t="str">
        <f>VLOOKUP(Mai_mai!N30,T_01!$GY$1:$LP$11,2,FALSE)</f>
        <v xml:space="preserve"> </v>
      </c>
      <c r="CB27" s="17">
        <f t="shared" si="16"/>
        <v>42142</v>
      </c>
      <c r="CC27" s="14" t="str">
        <f>IF(CB27="","",VLOOKUP(WEEKDAY(CB27),$A$71:$F$77,1+VLOOKUP(Bilanz_bilan!$D$42,T_01!$A$67:$B$68,2,FALSE)))</f>
        <v>Di</v>
      </c>
      <c r="CD27" s="55"/>
      <c r="CE27" s="91"/>
      <c r="CH27" s="514">
        <f>IF(T_01!CI27="OK",Juni_juin!E30-Juni_juin!D30,0)</f>
        <v>0</v>
      </c>
      <c r="CI27" s="509" t="str">
        <f>IF(OR(Juni_juin!D30=0,Juni_juin!D30=" ",Juni_juin!E30=0,Juni_juin!E30=" "),"NOK","OK")</f>
        <v>NOK</v>
      </c>
      <c r="CJ27" s="514">
        <f>IF(T_01!CK27="OK",Juni_juin!G30-Juni_juin!F30,0)</f>
        <v>0</v>
      </c>
      <c r="CK27" s="509" t="str">
        <f>IF(OR(Juni_juin!F30=0,Juni_juin!F30=" ",Juni_juin!G30=0,Juni_juin!G30=" "),"NOK","OK")</f>
        <v>NOK</v>
      </c>
      <c r="CL27" s="514">
        <f>IF(T_01!CM27="OK",Juni_juin!I30-Juni_juin!H30,0)</f>
        <v>0</v>
      </c>
      <c r="CM27" s="509" t="str">
        <f>IF(OR(Juni_juin!H30=0,Juni_juin!H30=" ",Juni_juin!I30=0,Juni_juin!I30=" "),"NOK","OK")</f>
        <v>NOK</v>
      </c>
      <c r="CN27" s="514">
        <f>IF(T_01!CO27="OK",Juni_juin!K30-Juni_juin!J30,0)</f>
        <v>0</v>
      </c>
      <c r="CO27" s="509" t="str">
        <f>IF(OR(Juni_juin!J30=0,Juni_juin!J30=" ",Juni_juin!K30=0,Juni_juin!K30=" "),"NOK","OK")</f>
        <v>NOK</v>
      </c>
      <c r="CP27" s="510">
        <f t="shared" si="5"/>
        <v>0</v>
      </c>
      <c r="CQ27" s="510">
        <f>IF(OR(Juni_juin!N30=6,Juni_juin!N30=8,Juni_juin!N30=10),0,Juni_juin!O30)</f>
        <v>0</v>
      </c>
      <c r="CR27" s="515" t="str">
        <f>VLOOKUP(Juni_juin!N30,$GY$1:$LP$11,2,FALSE)</f>
        <v xml:space="preserve"> </v>
      </c>
      <c r="CS27" s="513">
        <f t="shared" si="17"/>
        <v>42173</v>
      </c>
      <c r="CT27" s="509" t="str">
        <f>IF(CS27="","",VLOOKUP(WEEKDAY(CS27),$A$71:$F$77,1+VLOOKUP(Bilanz_bilan!$D$42,T_01!$A$67:$B$68,2,FALSE)))</f>
        <v>Me</v>
      </c>
      <c r="CU27" s="55"/>
      <c r="CV27" s="91"/>
      <c r="CW27" s="20"/>
      <c r="CY27" s="18">
        <f>IF(T_01!CZ27="OK",Juli_juillet!E30-Juli_juillet!D30,0)</f>
        <v>0</v>
      </c>
      <c r="CZ27" s="14" t="str">
        <f>IF(OR(Juli_juillet!D30=0,Juli_juillet!D30=" ",Juli_juillet!E30=0,Juli_juillet!E30=" "),"NOK","OK")</f>
        <v>NOK</v>
      </c>
      <c r="DA27" s="18">
        <f>IF(T_01!DB27="OK",Juli_juillet!G30-Juli_juillet!F30,0)</f>
        <v>0</v>
      </c>
      <c r="DB27" s="14" t="str">
        <f>IF(OR(Juli_juillet!F30=0,Juli_juillet!F30=" ",Juli_juillet!G30=0,Juli_juillet!G30=" "),"NOK","OK")</f>
        <v>NOK</v>
      </c>
      <c r="DC27" s="18">
        <f>IF(T_01!DD27="OK",Juli_juillet!I30-Juli_juillet!H30,0)</f>
        <v>0</v>
      </c>
      <c r="DD27" s="14" t="str">
        <f>IF(OR(Juli_juillet!H30=0,Juli_juillet!H30=" ",Juli_juillet!I30=0,Juli_juillet!I30=" "),"NOK","OK")</f>
        <v>NOK</v>
      </c>
      <c r="DE27" s="18">
        <f>IF(T_01!DF27="OK",Juli_juillet!K30-Juli_juillet!J30,0)</f>
        <v>0</v>
      </c>
      <c r="DF27" s="14" t="str">
        <f>IF(OR(Juli_juillet!J30=0,Juli_juillet!J30=" ",Juli_juillet!K30=0,Juli_juillet!K30=" "),"NOK","OK")</f>
        <v>NOK</v>
      </c>
      <c r="DG27" s="15">
        <f t="shared" si="6"/>
        <v>0</v>
      </c>
      <c r="DH27" s="15">
        <f>IF(OR(Juli_juillet!N30=6,Juli_juillet!N30=8,Juli_juillet!N30=10),0,Juli_juillet!O30)</f>
        <v>0</v>
      </c>
      <c r="DI27" s="19" t="str">
        <f>VLOOKUP(Juli_juillet!N30,T_01!$GY$1:$LP$11,2,FALSE)</f>
        <v xml:space="preserve"> </v>
      </c>
      <c r="DJ27" s="17">
        <f t="shared" si="18"/>
        <v>42203</v>
      </c>
      <c r="DK27" s="14" t="str">
        <f>IF(DJ27="","",VLOOKUP(WEEKDAY(DJ27),$A$71:$F$77,1+VLOOKUP(Bilanz_bilan!$D$42,T_01!$A$67:$B$68,2,FALSE)))</f>
        <v>Ve</v>
      </c>
      <c r="DL27" s="55"/>
      <c r="DM27" s="91"/>
      <c r="DP27" s="514">
        <f>IF(T_01!DQ27="OK",August_août!E30-August_août!D30,0)</f>
        <v>0</v>
      </c>
      <c r="DQ27" s="509" t="str">
        <f>IF(OR(August_août!D30=0,August_août!D30=" ",August_août!E30=0,August_août!E30=" "),"NOK","OK")</f>
        <v>NOK</v>
      </c>
      <c r="DR27" s="514">
        <f>IF(T_01!DS27="OK",August_août!G30-August_août!F30,0)</f>
        <v>0</v>
      </c>
      <c r="DS27" s="509" t="str">
        <f>IF(OR(August_août!F30=0,August_août!F30=" ",August_août!G30=0,August_août!G30=" "),"NOK","OK")</f>
        <v>NOK</v>
      </c>
      <c r="DT27" s="514">
        <f>IF(T_01!DU27="OK",August_août!I30-August_août!H30,0)</f>
        <v>0</v>
      </c>
      <c r="DU27" s="509" t="str">
        <f>IF(OR(August_août!H30=0,August_août!H30=" ",August_août!I30=0,August_août!I30=" "),"NOK","OK")</f>
        <v>NOK</v>
      </c>
      <c r="DV27" s="514">
        <f>IF(T_01!DW27="OK",August_août!K30-August_août!J30,0)</f>
        <v>0</v>
      </c>
      <c r="DW27" s="509" t="str">
        <f>IF(OR(August_août!J30=0,August_août!J30=" ",August_août!K30=0,August_août!K30=" "),"NOK","OK")</f>
        <v>NOK</v>
      </c>
      <c r="DX27" s="510">
        <f t="shared" si="7"/>
        <v>0</v>
      </c>
      <c r="DY27" s="510">
        <f>IF(OR(August_août!N30=6,August_août!N30=8,August_août!N30=10),0,August_août!O30)</f>
        <v>0</v>
      </c>
      <c r="DZ27" s="515" t="str">
        <f>VLOOKUP(August_août!N30,T_01!$GY$1:$LP$11,2,FALSE)</f>
        <v xml:space="preserve"> </v>
      </c>
      <c r="EA27" s="513">
        <f t="shared" si="19"/>
        <v>42234</v>
      </c>
      <c r="EB27" s="509" t="str">
        <f>IF(EA27="","",VLOOKUP(WEEKDAY(EA27),$A$71:$F$77,1+VLOOKUP(Bilanz_bilan!$D$42,T_01!$A$67:$B$68,2,FALSE)))</f>
        <v>Lu</v>
      </c>
      <c r="EC27" s="55"/>
      <c r="ED27" s="91"/>
      <c r="EG27" s="18">
        <f>IF(T_01!EH27="OK",September_septembre!E30-September_septembre!D30,0)</f>
        <v>0</v>
      </c>
      <c r="EH27" s="14" t="str">
        <f>IF(OR(September_septembre!D30=0,September_septembre!D30=" ",September_septembre!E30=0,September_septembre!E30=" "),"NOK","OK")</f>
        <v>NOK</v>
      </c>
      <c r="EI27" s="18">
        <f>IF(T_01!EJ27="OK",September_septembre!G30-September_septembre!F30,0)</f>
        <v>0</v>
      </c>
      <c r="EJ27" s="14" t="str">
        <f>IF(OR(September_septembre!F30=0,September_septembre!F30=" ",September_septembre!G30=0,September_septembre!G30=" "),"NOK","OK")</f>
        <v>NOK</v>
      </c>
      <c r="EK27" s="18">
        <f>IF(T_01!EL27="OK",September_septembre!I30-September_septembre!H30,0)</f>
        <v>0</v>
      </c>
      <c r="EL27" s="14" t="str">
        <f>IF(OR(September_septembre!H30=0,September_septembre!H30=" ",September_septembre!I30=0,September_septembre!I30=" "),"NOK","OK")</f>
        <v>NOK</v>
      </c>
      <c r="EM27" s="18">
        <f>IF(T_01!EN27="OK",September_septembre!K30-September_septembre!J30,0)</f>
        <v>0</v>
      </c>
      <c r="EN27" s="14" t="str">
        <f>IF(OR(September_septembre!J30=0,September_septembre!J30=" ",September_septembre!K30=0,September_septembre!K30=" "),"NOK","OK")</f>
        <v>NOK</v>
      </c>
      <c r="EO27" s="15">
        <f t="shared" si="8"/>
        <v>0</v>
      </c>
      <c r="EP27" s="15">
        <f>IF(OR(September_septembre!N30=6,September_septembre!N30=8,September_septembre!N30=10),0,September_septembre!O30)</f>
        <v>0</v>
      </c>
      <c r="EQ27" s="19" t="str">
        <f>VLOOKUP(September_septembre!N30,T_01!$GY$1:$LP$11,2,FALSE)</f>
        <v xml:space="preserve"> </v>
      </c>
      <c r="ER27" s="17">
        <f t="shared" si="20"/>
        <v>42265</v>
      </c>
      <c r="ES27" s="14" t="str">
        <f>IF(ER27="","",VLOOKUP(WEEKDAY(ER27),$A$71:$F$77,1+VLOOKUP(Bilanz_bilan!$D$42,T_01!$A$67:$B$68,2,FALSE)))</f>
        <v>Je</v>
      </c>
      <c r="ET27" s="55"/>
      <c r="EU27" s="91"/>
      <c r="EX27" s="514">
        <f>IF(T_01!EY27="OK",Oktober_octobre!E30-Oktober_octobre!D30,0)</f>
        <v>0</v>
      </c>
      <c r="EY27" s="509" t="str">
        <f>IF(OR(Oktober_octobre!D30=0,Oktober_octobre!D30=" ",Oktober_octobre!E30=0,Oktober_octobre!E30=" "),"NOK","OK")</f>
        <v>NOK</v>
      </c>
      <c r="EZ27" s="514">
        <f>IF(T_01!FA27="OK",Oktober_octobre!G30-Oktober_octobre!F30,0)</f>
        <v>0</v>
      </c>
      <c r="FA27" s="509" t="str">
        <f>IF(OR(Oktober_octobre!F30=0,Oktober_octobre!F30=" ",Oktober_octobre!G30=0,Oktober_octobre!G30=" "),"NOK","OK")</f>
        <v>NOK</v>
      </c>
      <c r="FB27" s="514">
        <f>IF(T_01!FC27="OK",Oktober_octobre!I30-Oktober_octobre!H30,0)</f>
        <v>0</v>
      </c>
      <c r="FC27" s="509" t="str">
        <f>IF(OR(Oktober_octobre!H30=0,Oktober_octobre!H30=" ",Oktober_octobre!I30=0,Oktober_octobre!I30=" "),"NOK","OK")</f>
        <v>NOK</v>
      </c>
      <c r="FD27" s="514">
        <f>IF(T_01!FE27="OK",Oktober_octobre!K30-Oktober_octobre!J30,0)</f>
        <v>0</v>
      </c>
      <c r="FE27" s="509" t="str">
        <f>IF(OR(Oktober_octobre!J30=0,Oktober_octobre!J30=" ",Oktober_octobre!K30=0,Oktober_octobre!K30=" "),"NOK","OK")</f>
        <v>NOK</v>
      </c>
      <c r="FF27" s="510">
        <f t="shared" si="9"/>
        <v>0</v>
      </c>
      <c r="FG27" s="510">
        <f>IF(OR(Oktober_octobre!N30=6,Oktober_octobre!N30=8,Oktober_octobre!N30=10),0,Oktober_octobre!O30)</f>
        <v>0</v>
      </c>
      <c r="FH27" s="515" t="str">
        <f>VLOOKUP(Oktober_octobre!N30,T_01!$GY$1:$LP$11,2,FALSE)</f>
        <v xml:space="preserve"> </v>
      </c>
      <c r="FI27" s="516">
        <f t="shared" si="21"/>
        <v>42295</v>
      </c>
      <c r="FJ27" s="509" t="str">
        <f>IF(FI27="","",VLOOKUP(WEEKDAY(FI27),$A$71:$F$77,1+VLOOKUP(Bilanz_bilan!$D$42,T_01!$A$67:$B$68,2,FALSE)))</f>
        <v>Sa</v>
      </c>
      <c r="FK27" s="55"/>
      <c r="FL27" s="91"/>
      <c r="FO27" s="18">
        <f>IF(T_01!FP27="OK",November_novembre!E30-November_novembre!D30,0)</f>
        <v>0</v>
      </c>
      <c r="FP27" s="14" t="str">
        <f>IF(OR(November_novembre!D30=0,November_novembre!D30=" ",November_novembre!E30=0,November_novembre!E30=" "),"NOK","OK")</f>
        <v>NOK</v>
      </c>
      <c r="FQ27" s="18">
        <f>IF(T_01!FR27="OK",November_novembre!G30-November_novembre!F30,0)</f>
        <v>0</v>
      </c>
      <c r="FR27" s="14" t="str">
        <f>IF(OR(November_novembre!F30=0,November_novembre!F30=" ",November_novembre!G30=0,November_novembre!G30=" "),"NOK","OK")</f>
        <v>NOK</v>
      </c>
      <c r="FS27" s="18">
        <f>IF(T_01!FT27="OK",November_novembre!I30-November_novembre!H30,0)</f>
        <v>0</v>
      </c>
      <c r="FT27" s="14" t="str">
        <f>IF(OR(November_novembre!H30=0,November_novembre!H30=" ",November_novembre!I30=0,November_novembre!I30=" "),"NOK","OK")</f>
        <v>NOK</v>
      </c>
      <c r="FU27" s="18">
        <f>IF(T_01!FV27="OK",November_novembre!K30-November_novembre!J30,0)</f>
        <v>0</v>
      </c>
      <c r="FV27" s="14" t="str">
        <f>IF(OR(November_novembre!J30=0,November_novembre!J30=" ",November_novembre!K30=0,November_novembre!K30=" "),"NOK","OK")</f>
        <v>NOK</v>
      </c>
      <c r="FW27" s="15">
        <f t="shared" si="10"/>
        <v>0</v>
      </c>
      <c r="FX27" s="15">
        <f>IF(OR(November_novembre!N30=6,November_novembre!N30=8,November_novembre!N30=10),0,November_novembre!O30)</f>
        <v>0</v>
      </c>
      <c r="FY27" s="19" t="str">
        <f>VLOOKUP(November_novembre!N30,T_01!$GY$1:$LP$11,2,FALSE)</f>
        <v xml:space="preserve"> </v>
      </c>
      <c r="FZ27" s="17">
        <f t="shared" si="22"/>
        <v>42326</v>
      </c>
      <c r="GA27" s="14" t="str">
        <f>IF(FZ27="","",VLOOKUP(WEEKDAY(FZ27),$A$71:$F$77,1+VLOOKUP(Bilanz_bilan!$D$42,T_01!$A$67:$B$68,2,FALSE)))</f>
        <v>Ma</v>
      </c>
      <c r="GB27" s="55"/>
      <c r="GC27" s="91"/>
      <c r="GF27" s="514">
        <f>IF(T_01!GG27="OK",Dezember_décembre!E30-Dezember_décembre!D30,0)</f>
        <v>0</v>
      </c>
      <c r="GG27" s="509" t="str">
        <f>IF(OR(Dezember_décembre!D30=0,Dezember_décembre!D30=" ",Dezember_décembre!E30=0,Dezember_décembre!E30=" "),"NOK","OK")</f>
        <v>NOK</v>
      </c>
      <c r="GH27" s="514">
        <f>IF(T_01!GI27="OK",Dezember_décembre!G30-Dezember_décembre!F30,0)</f>
        <v>0</v>
      </c>
      <c r="GI27" s="509" t="str">
        <f>IF(OR(Dezember_décembre!F30=0,Dezember_décembre!F30=" ",Dezember_décembre!G30=0,Dezember_décembre!G30=" "),"NOK","OK")</f>
        <v>NOK</v>
      </c>
      <c r="GJ27" s="514">
        <f>IF(T_01!GK27="OK",Dezember_décembre!I30-Dezember_décembre!H30,0)</f>
        <v>0</v>
      </c>
      <c r="GK27" s="509" t="str">
        <f>IF(OR(Dezember_décembre!H30=0,Dezember_décembre!H30=" ",Dezember_décembre!I30=0,Dezember_décembre!I30=" "),"NOK","OK")</f>
        <v>NOK</v>
      </c>
      <c r="GL27" s="514">
        <f>IF(T_01!GM27="OK",Dezember_décembre!K30-Dezember_décembre!J30,0)</f>
        <v>0</v>
      </c>
      <c r="GM27" s="509" t="str">
        <f>IF(OR(Dezember_décembre!J30=0,Dezember_décembre!J30=" ",Dezember_décembre!K30=0,Dezember_décembre!K30=" "),"NOK","OK")</f>
        <v>NOK</v>
      </c>
      <c r="GN27" s="510">
        <f t="shared" si="11"/>
        <v>0</v>
      </c>
      <c r="GO27" s="510">
        <f>IF(OR(Dezember_décembre!N30=6,Dezember_décembre!N30=8,Dezember_décembre!N30=10),0,Dezember_décembre!O30)</f>
        <v>0</v>
      </c>
      <c r="GP27" s="515" t="str">
        <f>VLOOKUP(Dezember_décembre!N30,T_01!$GY$1:$LP$11,2,FALSE)</f>
        <v xml:space="preserve"> </v>
      </c>
      <c r="GQ27" s="513">
        <f t="shared" si="23"/>
        <v>42356</v>
      </c>
      <c r="GR27" s="509" t="str">
        <f>IF(GQ27="","",VLOOKUP(WEEKDAY(GQ27),$A$71:$F$77,1+VLOOKUP(Bilanz_bilan!$D$42,T_01!$A$67:$B$68,2,FALSE)))</f>
        <v>Je</v>
      </c>
      <c r="GS27" s="55"/>
      <c r="GT27" s="91"/>
    </row>
    <row r="28" spans="1:202" ht="14.25">
      <c r="A28" s="18">
        <f>IF(T_01!B28="OK",Januar_janvier!E31-Januar_janvier!D31,0)</f>
        <v>0</v>
      </c>
      <c r="B28" s="14" t="str">
        <f>IF(OR(Januar_janvier!D31=0,Januar_janvier!D31=" ",Januar_janvier!E31=0,Januar_janvier!E31=" "),"NOK","OK")</f>
        <v>NOK</v>
      </c>
      <c r="C28" s="18">
        <f>IF(T_01!D28="OK",Januar_janvier!G31-Januar_janvier!F31,0)</f>
        <v>0</v>
      </c>
      <c r="D28" s="14" t="str">
        <f>IF(OR(Januar_janvier!F31=0,Januar_janvier!F31=" ",Januar_janvier!G31=0,Januar_janvier!G31=" "),"NOK","OK")</f>
        <v>NOK</v>
      </c>
      <c r="E28" s="18">
        <f>IF(T_01!F28="OK",Januar_janvier!I31-Januar_janvier!H31,0)</f>
        <v>0</v>
      </c>
      <c r="F28" s="14" t="str">
        <f>IF(OR(Januar_janvier!H31=0,Januar_janvier!H31=" ",Januar_janvier!I31=0,Januar_janvier!I31=" "),"NOK","OK")</f>
        <v>NOK</v>
      </c>
      <c r="G28" s="18">
        <f>IF(T_01!H28="OK",Januar_janvier!K31-Januar_janvier!J31,0)</f>
        <v>0</v>
      </c>
      <c r="H28" s="14" t="str">
        <f>IF(OR(Januar_janvier!J31=0,Januar_janvier!J31=" ",Januar_janvier!K31=0,Januar_janvier!K31=" "),"NOK","OK")</f>
        <v>NOK</v>
      </c>
      <c r="I28" s="15">
        <f t="shared" si="1"/>
        <v>0</v>
      </c>
      <c r="J28" s="15">
        <f>IF(OR(Januar_janvier!N31=6,Januar_janvier!N31=8,Januar_janvier!N31=10),0,Januar_janvier!O31)</f>
        <v>0</v>
      </c>
      <c r="K28" s="19" t="str">
        <f>VLOOKUP(Januar_janvier!N31,T_01!$GY$1:$LP$11,2,FALSE)</f>
        <v xml:space="preserve"> </v>
      </c>
      <c r="L28" s="85">
        <f t="shared" si="12"/>
        <v>42023</v>
      </c>
      <c r="M28" s="14" t="str">
        <f>IF(L28="","",VLOOKUP(WEEKDAY(L28),$A$71:$F$77,1+VLOOKUP(Bilanz_bilan!$D$42,T_01!$A$67:$B$68,2,FALSE)))</f>
        <v>Di</v>
      </c>
      <c r="N28" s="55"/>
      <c r="O28" s="91"/>
      <c r="R28" s="514">
        <f>IF(T_01!S28="OK",Februar_février!E31-Februar_février!D31,0)</f>
        <v>0</v>
      </c>
      <c r="S28" s="509" t="str">
        <f>IF(OR(Februar_février!D31=0,Februar_février!D31=" ",Februar_février!E31=0,Februar_février!E31=" "),"NOK","OK")</f>
        <v>NOK</v>
      </c>
      <c r="T28" s="514">
        <f>IF(T_01!U28="OK",Februar_février!G31-Februar_février!F31,0)</f>
        <v>0</v>
      </c>
      <c r="U28" s="509" t="str">
        <f>IF(OR(Februar_février!F31=0,Februar_février!F31=" ",Februar_février!G31=0,Februar_février!G31=" "),"NOK","OK")</f>
        <v>NOK</v>
      </c>
      <c r="V28" s="514">
        <f>IF(T_01!W28="OK",Februar_février!I31-Februar_février!H31,0)</f>
        <v>0</v>
      </c>
      <c r="W28" s="509" t="str">
        <f>IF(OR(Februar_février!H31=0,Februar_février!H31=" ",Februar_février!I31=0,Februar_février!I31=" "),"NOK","OK")</f>
        <v>NOK</v>
      </c>
      <c r="X28" s="514">
        <f>IF(T_01!Y28="OK",Februar_février!K31-Februar_février!J31,0)</f>
        <v>0</v>
      </c>
      <c r="Y28" s="509" t="str">
        <f>IF(OR(Februar_février!J31=0,Februar_février!J31=" ",Februar_février!K31=0,Februar_février!K31=" "),"NOK","OK")</f>
        <v>NOK</v>
      </c>
      <c r="Z28" s="510">
        <f t="shared" si="2"/>
        <v>0</v>
      </c>
      <c r="AA28" s="510">
        <f>IF(OR(Februar_février!N31=6,Februar_février!N31=8,Februar_février!N31=10),0,Februar_février!O31)</f>
        <v>0</v>
      </c>
      <c r="AB28" s="515" t="str">
        <f>VLOOKUP(Februar_février!N31,$GY$1:$LP$11,2,FALSE)</f>
        <v xml:space="preserve"> </v>
      </c>
      <c r="AC28" s="513">
        <f t="shared" si="13"/>
        <v>42054</v>
      </c>
      <c r="AD28" s="509" t="str">
        <f>IF(AC28="","",VLOOKUP(WEEKDAY(AC28),$A$71:$F$77,1+VLOOKUP(Bilanz_bilan!$D$42,T_01!$A$67:$B$68,2,FALSE)))</f>
        <v>Me</v>
      </c>
      <c r="AE28" s="55"/>
      <c r="AF28" s="91"/>
      <c r="AG28" s="379"/>
      <c r="AH28" s="20"/>
      <c r="AI28" s="18">
        <f>IF(T_01!AJ28="OK",März_mars!E31-März_mars!D31,0)</f>
        <v>0</v>
      </c>
      <c r="AJ28" s="14" t="str">
        <f>IF(OR(März_mars!D31=0,März_mars!D31=" ",März_mars!E31=0,März_mars!E31=" "),"NOK","OK")</f>
        <v>NOK</v>
      </c>
      <c r="AK28" s="18">
        <f>IF(T_01!AL28="OK",März_mars!G31-März_mars!F31,0)</f>
        <v>0</v>
      </c>
      <c r="AL28" s="14" t="str">
        <f>IF(OR(März_mars!F31=0,März_mars!F31=" ",März_mars!G31=0,März_mars!G31=" "),"NOK","OK")</f>
        <v>NOK</v>
      </c>
      <c r="AM28" s="18">
        <f>IF(T_01!AN28="OK",März_mars!I31-März_mars!H31,0)</f>
        <v>0</v>
      </c>
      <c r="AN28" s="14" t="str">
        <f>IF(OR(März_mars!H31=0,März_mars!H31=" ",März_mars!I31=0,März_mars!I31=" "),"NOK","OK")</f>
        <v>NOK</v>
      </c>
      <c r="AO28" s="18">
        <f>IF(T_01!AP28="OK",März_mars!K31-März_mars!J31,0)</f>
        <v>0</v>
      </c>
      <c r="AP28" s="14" t="str">
        <f>IF(OR(März_mars!J31=0,März_mars!J31=" ",März_mars!K31=0,März_mars!K31=" "),"NOK","OK")</f>
        <v>NOK</v>
      </c>
      <c r="AQ28" s="15">
        <f t="shared" si="3"/>
        <v>0</v>
      </c>
      <c r="AR28" s="15">
        <f>IF(OR(März_mars!N31=6,März_mars!N31=8,März_mars!N31=10),0,März_mars!O31)</f>
        <v>0</v>
      </c>
      <c r="AS28" s="19" t="str">
        <f>VLOOKUP(März_mars!N31,T_01!$GY$1:$LP$11,2,FALSE)</f>
        <v xml:space="preserve"> </v>
      </c>
      <c r="AT28" s="17">
        <f t="shared" si="14"/>
        <v>42082</v>
      </c>
      <c r="AU28" s="14" t="str">
        <f>IF(AT28="","",VLOOKUP(WEEKDAY(AT28),$A$71:$F$77,1+VLOOKUP(Bilanz_bilan!$D$42,T_01!$A$67:$B$68,2,FALSE)))</f>
        <v>Me</v>
      </c>
      <c r="AV28" s="55"/>
      <c r="AW28" s="91"/>
      <c r="AX28" s="20"/>
      <c r="AZ28" s="514">
        <f>IF(T_01!BA28="OK",April_avril!E31-April_avril!D31,0)</f>
        <v>0</v>
      </c>
      <c r="BA28" s="509" t="str">
        <f>IF(OR(April_avril!D31=0,April_avril!D31=" ",April_avril!E31=0,April_avril!E31=" "),"NOK","OK")</f>
        <v>NOK</v>
      </c>
      <c r="BB28" s="514">
        <f>IF(T_01!BC28="OK",April_avril!G31-April_avril!F31,0)</f>
        <v>0</v>
      </c>
      <c r="BC28" s="509" t="str">
        <f>IF(OR(April_avril!F31=0,April_avril!F31=" ",April_avril!G31=0,April_avril!G31=" "),"NOK","OK")</f>
        <v>NOK</v>
      </c>
      <c r="BD28" s="514">
        <f>IF(T_01!BE28="OK",April_avril!I31-April_avril!H31,0)</f>
        <v>0</v>
      </c>
      <c r="BE28" s="509" t="str">
        <f>IF(OR(April_avril!H31=0,April_avril!H31=" ",April_avril!I31=0,April_avril!I31=" "),"NOK","OK")</f>
        <v>NOK</v>
      </c>
      <c r="BF28" s="514">
        <f>IF(T_01!BG28="OK",April_avril!K31-April_avril!J31,0)</f>
        <v>0</v>
      </c>
      <c r="BG28" s="509" t="str">
        <f>IF(OR(April_avril!J31=0,April_avril!J31=" ",April_avril!K31=0,April_avril!K31=" "),"NOK","OK")</f>
        <v>NOK</v>
      </c>
      <c r="BH28" s="510">
        <f t="shared" si="0"/>
        <v>0</v>
      </c>
      <c r="BI28" s="510">
        <f>IF(OR(April_avril!N31=6,April_avril!N31=8,April_avril!N31=10),0,April_avril!O31)</f>
        <v>0</v>
      </c>
      <c r="BJ28" s="515" t="str">
        <f>VLOOKUP(April_avril!N31,$GY$1:$LP$11,2,FALSE)</f>
        <v xml:space="preserve"> </v>
      </c>
      <c r="BK28" s="513">
        <f t="shared" si="15"/>
        <v>42113</v>
      </c>
      <c r="BL28" s="462" t="str">
        <f>IF(BK28="","",VLOOKUP(WEEKDAY(BK28),$A$71:$F$77,1+VLOOKUP(Bilanz_bilan!$D$42,T_01!$A$67:$B$68,2,FALSE)))</f>
        <v>Sa</v>
      </c>
      <c r="BM28" s="55"/>
      <c r="BN28" s="91"/>
      <c r="BQ28" s="18">
        <f>IF(T_01!BR28="OK",Mai_mai!E31-Mai_mai!D31,0)</f>
        <v>0</v>
      </c>
      <c r="BR28" s="14" t="str">
        <f>IF(OR(Mai_mai!D31=0,Mai_mai!D31=" ",Mai_mai!E31=0,Mai_mai!E31=" "),"NOK","OK")</f>
        <v>NOK</v>
      </c>
      <c r="BS28" s="18">
        <f>IF(T_01!BT28="OK",Mai_mai!G31-Mai_mai!F31,0)</f>
        <v>0</v>
      </c>
      <c r="BT28" s="14" t="str">
        <f>IF(OR(Mai_mai!F31=0,Mai_mai!F31=" ",Mai_mai!G31=0,Mai_mai!G31=" "),"NOK","OK")</f>
        <v>NOK</v>
      </c>
      <c r="BU28" s="18">
        <f>IF(T_01!BV28="OK",Mai_mai!I31-Mai_mai!H31,0)</f>
        <v>0</v>
      </c>
      <c r="BV28" s="14" t="str">
        <f>IF(OR(Mai_mai!H31=0,Mai_mai!H31=" ",Mai_mai!I31=0,Mai_mai!I31=" "),"NOK","OK")</f>
        <v>NOK</v>
      </c>
      <c r="BW28" s="18">
        <f>IF(T_01!BX28="OK",Mai_mai!K31-Mai_mai!J31,0)</f>
        <v>0</v>
      </c>
      <c r="BX28" s="14" t="str">
        <f>IF(OR(Mai_mai!J31=0,Mai_mai!J31=" ",Mai_mai!K31=0,Mai_mai!K31=" "),"NOK","OK")</f>
        <v>NOK</v>
      </c>
      <c r="BY28" s="15">
        <f t="shared" si="4"/>
        <v>0</v>
      </c>
      <c r="BZ28" s="15">
        <f>IF(OR(Mai_mai!N31=6,Mai_mai!N31=8,Mai_mai!N31=10),0,Mai_mai!O31)</f>
        <v>0</v>
      </c>
      <c r="CA28" s="19" t="str">
        <f>VLOOKUP(Mai_mai!N31,T_01!$GY$1:$LP$11,2,FALSE)</f>
        <v xml:space="preserve"> </v>
      </c>
      <c r="CB28" s="17">
        <f t="shared" si="16"/>
        <v>42143</v>
      </c>
      <c r="CC28" s="14" t="str">
        <f>IF(CB28="","",VLOOKUP(WEEKDAY(CB28),$A$71:$F$77,1+VLOOKUP(Bilanz_bilan!$D$42,T_01!$A$67:$B$68,2,FALSE)))</f>
        <v>Lu</v>
      </c>
      <c r="CD28" s="91"/>
      <c r="CE28" s="91"/>
      <c r="CH28" s="514">
        <f>IF(T_01!CI28="OK",Juni_juin!E31-Juni_juin!D31,0)</f>
        <v>0</v>
      </c>
      <c r="CI28" s="509" t="str">
        <f>IF(OR(Juni_juin!D31=0,Juni_juin!D31=" ",Juni_juin!E31=0,Juni_juin!E31=" "),"NOK","OK")</f>
        <v>NOK</v>
      </c>
      <c r="CJ28" s="514">
        <f>IF(T_01!CK28="OK",Juni_juin!G31-Juni_juin!F31,0)</f>
        <v>0</v>
      </c>
      <c r="CK28" s="509" t="str">
        <f>IF(OR(Juni_juin!F31=0,Juni_juin!F31=" ",Juni_juin!G31=0,Juni_juin!G31=" "),"NOK","OK")</f>
        <v>NOK</v>
      </c>
      <c r="CL28" s="514">
        <f>IF(T_01!CM28="OK",Juni_juin!I31-Juni_juin!H31,0)</f>
        <v>0</v>
      </c>
      <c r="CM28" s="509" t="str">
        <f>IF(OR(Juni_juin!H31=0,Juni_juin!H31=" ",Juni_juin!I31=0,Juni_juin!I31=" "),"NOK","OK")</f>
        <v>NOK</v>
      </c>
      <c r="CN28" s="514">
        <f>IF(T_01!CO28="OK",Juni_juin!K31-Juni_juin!J31,0)</f>
        <v>0</v>
      </c>
      <c r="CO28" s="509" t="str">
        <f>IF(OR(Juni_juin!J31=0,Juni_juin!J31=" ",Juni_juin!K31=0,Juni_juin!K31=" "),"NOK","OK")</f>
        <v>NOK</v>
      </c>
      <c r="CP28" s="510">
        <f t="shared" si="5"/>
        <v>0</v>
      </c>
      <c r="CQ28" s="510">
        <f>IF(OR(Juni_juin!N31=6,Juni_juin!N31=8,Juni_juin!N31=10),0,Juni_juin!O31)</f>
        <v>0</v>
      </c>
      <c r="CR28" s="515" t="str">
        <f>VLOOKUP(Juni_juin!N31,$GY$1:$LP$11,2,FALSE)</f>
        <v xml:space="preserve"> </v>
      </c>
      <c r="CS28" s="513">
        <f t="shared" si="17"/>
        <v>42174</v>
      </c>
      <c r="CT28" s="509" t="str">
        <f>IF(CS28="","",VLOOKUP(WEEKDAY(CS28),$A$71:$F$77,1+VLOOKUP(Bilanz_bilan!$D$42,T_01!$A$67:$B$68,2,FALSE)))</f>
        <v>Je</v>
      </c>
      <c r="CU28" s="55"/>
      <c r="CV28" s="91"/>
      <c r="CW28" s="379" t="s">
        <v>316</v>
      </c>
      <c r="CY28" s="18">
        <f>IF(T_01!CZ28="OK",Juli_juillet!E31-Juli_juillet!D31,0)</f>
        <v>0</v>
      </c>
      <c r="CZ28" s="14" t="str">
        <f>IF(OR(Juli_juillet!D31=0,Juli_juillet!D31=" ",Juli_juillet!E31=0,Juli_juillet!E31=" "),"NOK","OK")</f>
        <v>NOK</v>
      </c>
      <c r="DA28" s="18">
        <f>IF(T_01!DB28="OK",Juli_juillet!G31-Juli_juillet!F31,0)</f>
        <v>0</v>
      </c>
      <c r="DB28" s="14" t="str">
        <f>IF(OR(Juli_juillet!F31=0,Juli_juillet!F31=" ",Juli_juillet!G31=0,Juli_juillet!G31=" "),"NOK","OK")</f>
        <v>NOK</v>
      </c>
      <c r="DC28" s="18">
        <f>IF(T_01!DD28="OK",Juli_juillet!I31-Juli_juillet!H31,0)</f>
        <v>0</v>
      </c>
      <c r="DD28" s="14" t="str">
        <f>IF(OR(Juli_juillet!H31=0,Juli_juillet!H31=" ",Juli_juillet!I31=0,Juli_juillet!I31=" "),"NOK","OK")</f>
        <v>NOK</v>
      </c>
      <c r="DE28" s="18">
        <f>IF(T_01!DF28="OK",Juli_juillet!K31-Juli_juillet!J31,0)</f>
        <v>0</v>
      </c>
      <c r="DF28" s="14" t="str">
        <f>IF(OR(Juli_juillet!J31=0,Juli_juillet!J31=" ",Juli_juillet!K31=0,Juli_juillet!K31=" "),"NOK","OK")</f>
        <v>NOK</v>
      </c>
      <c r="DG28" s="15">
        <f t="shared" si="6"/>
        <v>0</v>
      </c>
      <c r="DH28" s="15">
        <f>IF(OR(Juli_juillet!N31=6,Juli_juillet!N31=8,Juli_juillet!N31=10),0,Juli_juillet!O31)</f>
        <v>0</v>
      </c>
      <c r="DI28" s="19" t="str">
        <f>VLOOKUP(Juli_juillet!N31,T_01!$GY$1:$LP$11,2,FALSE)</f>
        <v xml:space="preserve"> </v>
      </c>
      <c r="DJ28" s="17">
        <f t="shared" si="18"/>
        <v>42204</v>
      </c>
      <c r="DK28" s="14" t="str">
        <f>IF(DJ28="","",VLOOKUP(WEEKDAY(DJ28),$A$71:$F$77,1+VLOOKUP(Bilanz_bilan!$D$42,T_01!$A$67:$B$68,2,FALSE)))</f>
        <v>Sa</v>
      </c>
      <c r="DL28" s="55"/>
      <c r="DM28" s="91"/>
      <c r="DP28" s="514">
        <f>IF(T_01!DQ28="OK",August_août!E31-August_août!D31,0)</f>
        <v>0</v>
      </c>
      <c r="DQ28" s="509" t="str">
        <f>IF(OR(August_août!D31=0,August_août!D31=" ",August_août!E31=0,August_août!E31=" "),"NOK","OK")</f>
        <v>NOK</v>
      </c>
      <c r="DR28" s="514">
        <f>IF(T_01!DS28="OK",August_août!G31-August_août!F31,0)</f>
        <v>0</v>
      </c>
      <c r="DS28" s="509" t="str">
        <f>IF(OR(August_août!F31=0,August_août!F31=" ",August_août!G31=0,August_août!G31=" "),"NOK","OK")</f>
        <v>NOK</v>
      </c>
      <c r="DT28" s="514">
        <f>IF(T_01!DU28="OK",August_août!I31-August_août!H31,0)</f>
        <v>0</v>
      </c>
      <c r="DU28" s="509" t="str">
        <f>IF(OR(August_août!H31=0,August_août!H31=" ",August_août!I31=0,August_août!I31=" "),"NOK","OK")</f>
        <v>NOK</v>
      </c>
      <c r="DV28" s="514">
        <f>IF(T_01!DW28="OK",August_août!K31-August_août!J31,0)</f>
        <v>0</v>
      </c>
      <c r="DW28" s="509" t="str">
        <f>IF(OR(August_août!J31=0,August_août!J31=" ",August_août!K31=0,August_août!K31=" "),"NOK","OK")</f>
        <v>NOK</v>
      </c>
      <c r="DX28" s="510">
        <f t="shared" si="7"/>
        <v>0</v>
      </c>
      <c r="DY28" s="510">
        <f>IF(OR(August_août!N31=6,August_août!N31=8,August_août!N31=10),0,August_août!O31)</f>
        <v>0</v>
      </c>
      <c r="DZ28" s="515" t="str">
        <f>VLOOKUP(August_août!N31,T_01!$GY$1:$LP$11,2,FALSE)</f>
        <v xml:space="preserve"> </v>
      </c>
      <c r="EA28" s="513">
        <f t="shared" si="19"/>
        <v>42235</v>
      </c>
      <c r="EB28" s="509" t="str">
        <f>IF(EA28="","",VLOOKUP(WEEKDAY(EA28),$A$71:$F$77,1+VLOOKUP(Bilanz_bilan!$D$42,T_01!$A$67:$B$68,2,FALSE)))</f>
        <v>Ma</v>
      </c>
      <c r="EC28" s="55"/>
      <c r="ED28" s="91"/>
      <c r="EG28" s="18">
        <f>IF(T_01!EH28="OK",September_septembre!E31-September_septembre!D31,0)</f>
        <v>0</v>
      </c>
      <c r="EH28" s="14" t="str">
        <f>IF(OR(September_septembre!D31=0,September_septembre!D31=" ",September_septembre!E31=0,September_septembre!E31=" "),"NOK","OK")</f>
        <v>NOK</v>
      </c>
      <c r="EI28" s="18">
        <f>IF(T_01!EJ28="OK",September_septembre!G31-September_septembre!F31,0)</f>
        <v>0</v>
      </c>
      <c r="EJ28" s="14" t="str">
        <f>IF(OR(September_septembre!F31=0,September_septembre!F31=" ",September_septembre!G31=0,September_septembre!G31=" "),"NOK","OK")</f>
        <v>NOK</v>
      </c>
      <c r="EK28" s="18">
        <f>IF(T_01!EL28="OK",September_septembre!I31-September_septembre!H31,0)</f>
        <v>0</v>
      </c>
      <c r="EL28" s="14" t="str">
        <f>IF(OR(September_septembre!H31=0,September_septembre!H31=" ",September_septembre!I31=0,September_septembre!I31=" "),"NOK","OK")</f>
        <v>NOK</v>
      </c>
      <c r="EM28" s="18">
        <f>IF(T_01!EN28="OK",September_septembre!K31-September_septembre!J31,0)</f>
        <v>0</v>
      </c>
      <c r="EN28" s="14" t="str">
        <f>IF(OR(September_septembre!J31=0,September_septembre!J31=" ",September_septembre!K31=0,September_septembre!K31=" "),"NOK","OK")</f>
        <v>NOK</v>
      </c>
      <c r="EO28" s="15">
        <f t="shared" si="8"/>
        <v>0</v>
      </c>
      <c r="EP28" s="15">
        <f>IF(OR(September_septembre!N31=6,September_septembre!N31=8,September_septembre!N31=10),0,September_septembre!O31)</f>
        <v>0</v>
      </c>
      <c r="EQ28" s="19" t="str">
        <f>VLOOKUP(September_septembre!N31,T_01!$GY$1:$LP$11,2,FALSE)</f>
        <v xml:space="preserve"> </v>
      </c>
      <c r="ER28" s="17">
        <f t="shared" si="20"/>
        <v>42266</v>
      </c>
      <c r="ES28" s="14" t="str">
        <f>IF(ER28="","",VLOOKUP(WEEKDAY(ER28),$A$71:$F$77,1+VLOOKUP(Bilanz_bilan!$D$42,T_01!$A$67:$B$68,2,FALSE)))</f>
        <v>Ve</v>
      </c>
      <c r="ET28" s="55"/>
      <c r="EU28" s="91"/>
      <c r="EX28" s="514">
        <f>IF(T_01!EY28="OK",Oktober_octobre!E31-Oktober_octobre!D31,0)</f>
        <v>0</v>
      </c>
      <c r="EY28" s="509" t="str">
        <f>IF(OR(Oktober_octobre!D31=0,Oktober_octobre!D31=" ",Oktober_octobre!E31=0,Oktober_octobre!E31=" "),"NOK","OK")</f>
        <v>NOK</v>
      </c>
      <c r="EZ28" s="514">
        <f>IF(T_01!FA28="OK",Oktober_octobre!G31-Oktober_octobre!F31,0)</f>
        <v>0</v>
      </c>
      <c r="FA28" s="509" t="str">
        <f>IF(OR(Oktober_octobre!F31=0,Oktober_octobre!F31=" ",Oktober_octobre!G31=0,Oktober_octobre!G31=" "),"NOK","OK")</f>
        <v>NOK</v>
      </c>
      <c r="FB28" s="514">
        <f>IF(T_01!FC28="OK",Oktober_octobre!I31-Oktober_octobre!H31,0)</f>
        <v>0</v>
      </c>
      <c r="FC28" s="509" t="str">
        <f>IF(OR(Oktober_octobre!H31=0,Oktober_octobre!H31=" ",Oktober_octobre!I31=0,Oktober_octobre!I31=" "),"NOK","OK")</f>
        <v>NOK</v>
      </c>
      <c r="FD28" s="514">
        <f>IF(T_01!FE28="OK",Oktober_octobre!K31-Oktober_octobre!J31,0)</f>
        <v>0</v>
      </c>
      <c r="FE28" s="509" t="str">
        <f>IF(OR(Oktober_octobre!J31=0,Oktober_octobre!J31=" ",Oktober_octobre!K31=0,Oktober_octobre!K31=" "),"NOK","OK")</f>
        <v>NOK</v>
      </c>
      <c r="FF28" s="510">
        <f t="shared" si="9"/>
        <v>0</v>
      </c>
      <c r="FG28" s="510">
        <f>IF(OR(Oktober_octobre!N31=6,Oktober_octobre!N31=8,Oktober_octobre!N31=10),0,Oktober_octobre!O31)</f>
        <v>0</v>
      </c>
      <c r="FH28" s="515" t="str">
        <f>VLOOKUP(Oktober_octobre!N31,T_01!$GY$1:$LP$11,2,FALSE)</f>
        <v xml:space="preserve"> </v>
      </c>
      <c r="FI28" s="516">
        <f t="shared" si="21"/>
        <v>42296</v>
      </c>
      <c r="FJ28" s="509" t="str">
        <f>IF(FI28="","",VLOOKUP(WEEKDAY(FI28),$A$71:$F$77,1+VLOOKUP(Bilanz_bilan!$D$42,T_01!$A$67:$B$68,2,FALSE)))</f>
        <v>Di</v>
      </c>
      <c r="FK28" s="55"/>
      <c r="FL28" s="91"/>
      <c r="FO28" s="18">
        <f>IF(T_01!FP28="OK",November_novembre!E31-November_novembre!D31,0)</f>
        <v>0</v>
      </c>
      <c r="FP28" s="14" t="str">
        <f>IF(OR(November_novembre!D31=0,November_novembre!D31=" ",November_novembre!E31=0,November_novembre!E31=" "),"NOK","OK")</f>
        <v>NOK</v>
      </c>
      <c r="FQ28" s="18">
        <f>IF(T_01!FR28="OK",November_novembre!G31-November_novembre!F31,0)</f>
        <v>0</v>
      </c>
      <c r="FR28" s="14" t="str">
        <f>IF(OR(November_novembre!F31=0,November_novembre!F31=" ",November_novembre!G31=0,November_novembre!G31=" "),"NOK","OK")</f>
        <v>NOK</v>
      </c>
      <c r="FS28" s="18">
        <f>IF(T_01!FT28="OK",November_novembre!I31-November_novembre!H31,0)</f>
        <v>0</v>
      </c>
      <c r="FT28" s="14" t="str">
        <f>IF(OR(November_novembre!H31=0,November_novembre!H31=" ",November_novembre!I31=0,November_novembre!I31=" "),"NOK","OK")</f>
        <v>NOK</v>
      </c>
      <c r="FU28" s="18">
        <f>IF(T_01!FV28="OK",November_novembre!K31-November_novembre!J31,0)</f>
        <v>0</v>
      </c>
      <c r="FV28" s="14" t="str">
        <f>IF(OR(November_novembre!J31=0,November_novembre!J31=" ",November_novembre!K31=0,November_novembre!K31=" "),"NOK","OK")</f>
        <v>NOK</v>
      </c>
      <c r="FW28" s="15">
        <f t="shared" si="10"/>
        <v>0</v>
      </c>
      <c r="FX28" s="15">
        <f>IF(OR(November_novembre!N31=6,November_novembre!N31=8,November_novembre!N31=10),0,November_novembre!O31)</f>
        <v>0</v>
      </c>
      <c r="FY28" s="19" t="str">
        <f>VLOOKUP(November_novembre!N31,T_01!$GY$1:$LP$11,2,FALSE)</f>
        <v xml:space="preserve"> </v>
      </c>
      <c r="FZ28" s="17">
        <f t="shared" si="22"/>
        <v>42327</v>
      </c>
      <c r="GA28" s="14" t="str">
        <f>IF(FZ28="","",VLOOKUP(WEEKDAY(FZ28),$A$71:$F$77,1+VLOOKUP(Bilanz_bilan!$D$42,T_01!$A$67:$B$68,2,FALSE)))</f>
        <v>Me</v>
      </c>
      <c r="GB28" s="55"/>
      <c r="GC28" s="91"/>
      <c r="GF28" s="514">
        <f>IF(T_01!GG28="OK",Dezember_décembre!E31-Dezember_décembre!D31,0)</f>
        <v>0</v>
      </c>
      <c r="GG28" s="509" t="str">
        <f>IF(OR(Dezember_décembre!D31=0,Dezember_décembre!D31=" ",Dezember_décembre!E31=0,Dezember_décembre!E31=" "),"NOK","OK")</f>
        <v>NOK</v>
      </c>
      <c r="GH28" s="514">
        <f>IF(T_01!GI28="OK",Dezember_décembre!G31-Dezember_décembre!F31,0)</f>
        <v>0</v>
      </c>
      <c r="GI28" s="509" t="str">
        <f>IF(OR(Dezember_décembre!F31=0,Dezember_décembre!F31=" ",Dezember_décembre!G31=0,Dezember_décembre!G31=" "),"NOK","OK")</f>
        <v>NOK</v>
      </c>
      <c r="GJ28" s="514">
        <f>IF(T_01!GK28="OK",Dezember_décembre!I31-Dezember_décembre!H31,0)</f>
        <v>0</v>
      </c>
      <c r="GK28" s="509" t="str">
        <f>IF(OR(Dezember_décembre!H31=0,Dezember_décembre!H31=" ",Dezember_décembre!I31=0,Dezember_décembre!I31=" "),"NOK","OK")</f>
        <v>NOK</v>
      </c>
      <c r="GL28" s="514">
        <f>IF(T_01!GM28="OK",Dezember_décembre!K31-Dezember_décembre!J31,0)</f>
        <v>0</v>
      </c>
      <c r="GM28" s="509" t="str">
        <f>IF(OR(Dezember_décembre!J31=0,Dezember_décembre!J31=" ",Dezember_décembre!K31=0,Dezember_décembre!K31=" "),"NOK","OK")</f>
        <v>NOK</v>
      </c>
      <c r="GN28" s="510">
        <f t="shared" si="11"/>
        <v>0</v>
      </c>
      <c r="GO28" s="510">
        <f>IF(OR(Dezember_décembre!N31=6,Dezember_décembre!N31=8,Dezember_décembre!N31=10),0,Dezember_décembre!O31)</f>
        <v>0</v>
      </c>
      <c r="GP28" s="515" t="str">
        <f>VLOOKUP(Dezember_décembre!N31,T_01!$GY$1:$LP$11,2,FALSE)</f>
        <v xml:space="preserve"> </v>
      </c>
      <c r="GQ28" s="513">
        <f t="shared" si="23"/>
        <v>42357</v>
      </c>
      <c r="GR28" s="509" t="str">
        <f>IF(GQ28="","",VLOOKUP(WEEKDAY(GQ28),$A$71:$F$77,1+VLOOKUP(Bilanz_bilan!$D$42,T_01!$A$67:$B$68,2,FALSE)))</f>
        <v>Ve</v>
      </c>
      <c r="GS28" s="55"/>
      <c r="GT28" s="91"/>
    </row>
    <row r="29" spans="1:202" ht="14.25">
      <c r="A29" s="18">
        <f>IF(T_01!B29="OK",Januar_janvier!E32-Januar_janvier!D32,0)</f>
        <v>0</v>
      </c>
      <c r="B29" s="14" t="str">
        <f>IF(OR(Januar_janvier!D32=0,Januar_janvier!D32=" ",Januar_janvier!E32=0,Januar_janvier!E32=" "),"NOK","OK")</f>
        <v>NOK</v>
      </c>
      <c r="C29" s="18">
        <f>IF(T_01!D29="OK",Januar_janvier!G32-Januar_janvier!F32,0)</f>
        <v>0</v>
      </c>
      <c r="D29" s="14" t="str">
        <f>IF(OR(Januar_janvier!F32=0,Januar_janvier!F32=" ",Januar_janvier!G32=0,Januar_janvier!G32=" "),"NOK","OK")</f>
        <v>NOK</v>
      </c>
      <c r="E29" s="18">
        <f>IF(T_01!F29="OK",Januar_janvier!I32-Januar_janvier!H32,0)</f>
        <v>0</v>
      </c>
      <c r="F29" s="14" t="str">
        <f>IF(OR(Januar_janvier!H32=0,Januar_janvier!H32=" ",Januar_janvier!I32=0,Januar_janvier!I32=" "),"NOK","OK")</f>
        <v>NOK</v>
      </c>
      <c r="G29" s="18">
        <f>IF(T_01!H29="OK",Januar_janvier!K32-Januar_janvier!J32,0)</f>
        <v>0</v>
      </c>
      <c r="H29" s="14" t="str">
        <f>IF(OR(Januar_janvier!J32=0,Januar_janvier!J32=" ",Januar_janvier!K32=0,Januar_janvier!K32=" "),"NOK","OK")</f>
        <v>NOK</v>
      </c>
      <c r="I29" s="15">
        <f t="shared" si="1"/>
        <v>0</v>
      </c>
      <c r="J29" s="15">
        <f>IF(OR(Januar_janvier!N32=6,Januar_janvier!N32=8,Januar_janvier!N32=10),0,Januar_janvier!O32)</f>
        <v>0</v>
      </c>
      <c r="K29" s="19" t="str">
        <f>VLOOKUP(Januar_janvier!N32,T_01!$GY$1:$LP$11,2,FALSE)</f>
        <v xml:space="preserve"> </v>
      </c>
      <c r="L29" s="85">
        <f t="shared" si="12"/>
        <v>42024</v>
      </c>
      <c r="M29" s="14" t="str">
        <f>IF(L29="","",VLOOKUP(WEEKDAY(L29),$A$71:$F$77,1+VLOOKUP(Bilanz_bilan!$D$42,T_01!$A$67:$B$68,2,FALSE)))</f>
        <v>Lu</v>
      </c>
      <c r="N29" s="55"/>
      <c r="O29" s="91"/>
      <c r="P29" s="7"/>
      <c r="R29" s="514">
        <f>IF(T_01!S29="OK",Februar_février!E32-Februar_février!D32,0)</f>
        <v>0</v>
      </c>
      <c r="S29" s="509" t="str">
        <f>IF(OR(Februar_février!D32=0,Februar_février!D32=" ",Februar_février!E32=0,Februar_février!E32=" "),"NOK","OK")</f>
        <v>NOK</v>
      </c>
      <c r="T29" s="514">
        <f>IF(T_01!U29="OK",Februar_février!G32-Februar_février!F32,0)</f>
        <v>0</v>
      </c>
      <c r="U29" s="509" t="str">
        <f>IF(OR(Februar_février!F32=0,Februar_février!F32=" ",Februar_février!G32=0,Februar_février!G32=" "),"NOK","OK")</f>
        <v>NOK</v>
      </c>
      <c r="V29" s="514">
        <f>IF(T_01!W29="OK",Februar_février!I32-Februar_février!H32,0)</f>
        <v>0</v>
      </c>
      <c r="W29" s="509" t="str">
        <f>IF(OR(Februar_février!H32=0,Februar_février!H32=" ",Februar_février!I32=0,Februar_février!I32=" "),"NOK","OK")</f>
        <v>NOK</v>
      </c>
      <c r="X29" s="514">
        <f>IF(T_01!Y29="OK",Februar_février!K32-Februar_février!J32,0)</f>
        <v>0</v>
      </c>
      <c r="Y29" s="509" t="str">
        <f>IF(OR(Februar_février!J32=0,Februar_février!J32=" ",Februar_février!K32=0,Februar_février!K32=" "),"NOK","OK")</f>
        <v>NOK</v>
      </c>
      <c r="Z29" s="510">
        <f t="shared" si="2"/>
        <v>0</v>
      </c>
      <c r="AA29" s="510">
        <f>IF(OR(Februar_février!N32=6,Februar_février!N32=8,Februar_février!N32=10),0,Februar_février!O32)</f>
        <v>0</v>
      </c>
      <c r="AB29" s="515" t="str">
        <f>VLOOKUP(Februar_février!N32,$GY$1:$LP$11,2,FALSE)</f>
        <v xml:space="preserve"> </v>
      </c>
      <c r="AC29" s="513">
        <f t="shared" si="13"/>
        <v>42055</v>
      </c>
      <c r="AD29" s="509" t="str">
        <f>IF(AC29="","",VLOOKUP(WEEKDAY(AC29),$A$71:$F$77,1+VLOOKUP(Bilanz_bilan!$D$42,T_01!$A$67:$B$68,2,FALSE)))</f>
        <v>Je</v>
      </c>
      <c r="AE29" s="55"/>
      <c r="AF29" s="91"/>
      <c r="AG29" s="379"/>
      <c r="AH29" s="20"/>
      <c r="AI29" s="18">
        <f>IF(T_01!AJ29="OK",März_mars!E32-März_mars!D32,0)</f>
        <v>0</v>
      </c>
      <c r="AJ29" s="14" t="str">
        <f>IF(OR(März_mars!D32=0,März_mars!D32=" ",März_mars!E32=0,März_mars!E32=" "),"NOK","OK")</f>
        <v>NOK</v>
      </c>
      <c r="AK29" s="18">
        <f>IF(T_01!AL29="OK",März_mars!G32-März_mars!F32,0)</f>
        <v>0</v>
      </c>
      <c r="AL29" s="14" t="str">
        <f>IF(OR(März_mars!F32=0,März_mars!F32=" ",März_mars!G32=0,März_mars!G32=" "),"NOK","OK")</f>
        <v>NOK</v>
      </c>
      <c r="AM29" s="18">
        <f>IF(T_01!AN29="OK",März_mars!I32-März_mars!H32,0)</f>
        <v>0</v>
      </c>
      <c r="AN29" s="14" t="str">
        <f>IF(OR(März_mars!H32=0,März_mars!H32=" ",März_mars!I32=0,März_mars!I32=" "),"NOK","OK")</f>
        <v>NOK</v>
      </c>
      <c r="AO29" s="18">
        <f>IF(T_01!AP29="OK",März_mars!K32-März_mars!J32,0)</f>
        <v>0</v>
      </c>
      <c r="AP29" s="14" t="str">
        <f>IF(OR(März_mars!J32=0,März_mars!J32=" ",März_mars!K32=0,März_mars!K32=" "),"NOK","OK")</f>
        <v>NOK</v>
      </c>
      <c r="AQ29" s="15">
        <f t="shared" si="3"/>
        <v>0</v>
      </c>
      <c r="AR29" s="15">
        <f>IF(OR(März_mars!N32=6,März_mars!N32=8,März_mars!N32=10),0,März_mars!O32)</f>
        <v>0</v>
      </c>
      <c r="AS29" s="19" t="str">
        <f>VLOOKUP(März_mars!N32,T_01!$GY$1:$LP$11,2,FALSE)</f>
        <v xml:space="preserve"> </v>
      </c>
      <c r="AT29" s="17">
        <f t="shared" si="14"/>
        <v>42083</v>
      </c>
      <c r="AU29" s="14" t="str">
        <f>IF(AT29="","",VLOOKUP(WEEKDAY(AT29),$A$71:$F$77,1+VLOOKUP(Bilanz_bilan!$D$42,T_01!$A$67:$B$68,2,FALSE)))</f>
        <v>Je</v>
      </c>
      <c r="AV29" s="55"/>
      <c r="AW29" s="91"/>
      <c r="AX29" s="20"/>
      <c r="AZ29" s="514">
        <f>IF(T_01!BA29="OK",April_avril!E32-April_avril!D32,0)</f>
        <v>0</v>
      </c>
      <c r="BA29" s="509" t="str">
        <f>IF(OR(April_avril!D32=0,April_avril!D32=" ",April_avril!E32=0,April_avril!E32=" "),"NOK","OK")</f>
        <v>NOK</v>
      </c>
      <c r="BB29" s="514">
        <f>IF(T_01!BC29="OK",April_avril!G32-April_avril!F32,0)</f>
        <v>0</v>
      </c>
      <c r="BC29" s="509" t="str">
        <f>IF(OR(April_avril!F32=0,April_avril!F32=" ",April_avril!G32=0,April_avril!G32=" "),"NOK","OK")</f>
        <v>NOK</v>
      </c>
      <c r="BD29" s="514">
        <f>IF(T_01!BE29="OK",April_avril!I32-April_avril!H32,0)</f>
        <v>0</v>
      </c>
      <c r="BE29" s="509" t="str">
        <f>IF(OR(April_avril!H32=0,April_avril!H32=" ",April_avril!I32=0,April_avril!I32=" "),"NOK","OK")</f>
        <v>NOK</v>
      </c>
      <c r="BF29" s="514">
        <f>IF(T_01!BG29="OK",April_avril!K32-April_avril!J32,0)</f>
        <v>0</v>
      </c>
      <c r="BG29" s="509" t="str">
        <f>IF(OR(April_avril!J32=0,April_avril!J32=" ",April_avril!K32=0,April_avril!K32=" "),"NOK","OK")</f>
        <v>NOK</v>
      </c>
      <c r="BH29" s="510">
        <f t="shared" si="0"/>
        <v>0</v>
      </c>
      <c r="BI29" s="510">
        <f>IF(OR(April_avril!N32=6,April_avril!N32=8,April_avril!N32=10),0,April_avril!O32)</f>
        <v>0</v>
      </c>
      <c r="BJ29" s="515" t="str">
        <f>VLOOKUP(April_avril!N32,$GY$1:$LP$11,2,FALSE)</f>
        <v xml:space="preserve"> </v>
      </c>
      <c r="BK29" s="513">
        <f t="shared" si="15"/>
        <v>42114</v>
      </c>
      <c r="BL29" s="462" t="str">
        <f>IF(BK29="","",VLOOKUP(WEEKDAY(BK29),$A$71:$F$77,1+VLOOKUP(Bilanz_bilan!$D$42,T_01!$A$67:$B$68,2,FALSE)))</f>
        <v>Di</v>
      </c>
      <c r="BM29" s="559">
        <v>1</v>
      </c>
      <c r="BN29" s="557" t="s">
        <v>318</v>
      </c>
      <c r="BQ29" s="18">
        <f>IF(T_01!BR29="OK",Mai_mai!E32-Mai_mai!D32,0)</f>
        <v>0</v>
      </c>
      <c r="BR29" s="14" t="str">
        <f>IF(OR(Mai_mai!D32=0,Mai_mai!D32=" ",Mai_mai!E32=0,Mai_mai!E32=" "),"NOK","OK")</f>
        <v>NOK</v>
      </c>
      <c r="BS29" s="18">
        <f>IF(T_01!BT29="OK",Mai_mai!G32-Mai_mai!F32,0)</f>
        <v>0</v>
      </c>
      <c r="BT29" s="14" t="str">
        <f>IF(OR(Mai_mai!F32=0,Mai_mai!F32=" ",Mai_mai!G32=0,Mai_mai!G32=" "),"NOK","OK")</f>
        <v>NOK</v>
      </c>
      <c r="BU29" s="18">
        <f>IF(T_01!BV29="OK",Mai_mai!I32-Mai_mai!H32,0)</f>
        <v>0</v>
      </c>
      <c r="BV29" s="14" t="str">
        <f>IF(OR(Mai_mai!H32=0,Mai_mai!H32=" ",Mai_mai!I32=0,Mai_mai!I32=" "),"NOK","OK")</f>
        <v>NOK</v>
      </c>
      <c r="BW29" s="18">
        <f>IF(T_01!BX29="OK",Mai_mai!K32-Mai_mai!J32,0)</f>
        <v>0</v>
      </c>
      <c r="BX29" s="14" t="str">
        <f>IF(OR(Mai_mai!J32=0,Mai_mai!J32=" ",Mai_mai!K32=0,Mai_mai!K32=" "),"NOK","OK")</f>
        <v>NOK</v>
      </c>
      <c r="BY29" s="15">
        <f t="shared" si="4"/>
        <v>0</v>
      </c>
      <c r="BZ29" s="15">
        <f>IF(OR(Mai_mai!N32=6,Mai_mai!N32=8,Mai_mai!N32=10),0,Mai_mai!O32)</f>
        <v>0</v>
      </c>
      <c r="CA29" s="19" t="str">
        <f>VLOOKUP(Mai_mai!N32,T_01!$GY$1:$LP$11,2,FALSE)</f>
        <v xml:space="preserve"> </v>
      </c>
      <c r="CB29" s="17">
        <f t="shared" si="16"/>
        <v>42144</v>
      </c>
      <c r="CC29" s="14" t="str">
        <f>IF(CB29="","",VLOOKUP(WEEKDAY(CB29),$A$71:$F$77,1+VLOOKUP(Bilanz_bilan!$D$42,T_01!$A$67:$B$68,2,FALSE)))</f>
        <v>Ma</v>
      </c>
      <c r="CD29" s="91"/>
      <c r="CE29" s="91"/>
      <c r="CH29" s="514">
        <f>IF(T_01!CI29="OK",Juni_juin!E32-Juni_juin!D32,0)</f>
        <v>0</v>
      </c>
      <c r="CI29" s="509" t="str">
        <f>IF(OR(Juni_juin!D32=0,Juni_juin!D32=" ",Juni_juin!E32=0,Juni_juin!E32=" "),"NOK","OK")</f>
        <v>NOK</v>
      </c>
      <c r="CJ29" s="514">
        <f>IF(T_01!CK29="OK",Juni_juin!G32-Juni_juin!F32,0)</f>
        <v>0</v>
      </c>
      <c r="CK29" s="509" t="str">
        <f>IF(OR(Juni_juin!F32=0,Juni_juin!F32=" ",Juni_juin!G32=0,Juni_juin!G32=" "),"NOK","OK")</f>
        <v>NOK</v>
      </c>
      <c r="CL29" s="514">
        <f>IF(T_01!CM29="OK",Juni_juin!I32-Juni_juin!H32,0)</f>
        <v>0</v>
      </c>
      <c r="CM29" s="509" t="str">
        <f>IF(OR(Juni_juin!H32=0,Juni_juin!H32=" ",Juni_juin!I32=0,Juni_juin!I32=" "),"NOK","OK")</f>
        <v>NOK</v>
      </c>
      <c r="CN29" s="514">
        <f>IF(T_01!CO29="OK",Juni_juin!K32-Juni_juin!J32,0)</f>
        <v>0</v>
      </c>
      <c r="CO29" s="509" t="str">
        <f>IF(OR(Juni_juin!J32=0,Juni_juin!J32=" ",Juni_juin!K32=0,Juni_juin!K32=" "),"NOK","OK")</f>
        <v>NOK</v>
      </c>
      <c r="CP29" s="510">
        <f t="shared" si="5"/>
        <v>0</v>
      </c>
      <c r="CQ29" s="510">
        <f>IF(OR(Juni_juin!N32=6,Juni_juin!N32=8,Juni_juin!N32=10),0,Juni_juin!O32)</f>
        <v>0</v>
      </c>
      <c r="CR29" s="515" t="str">
        <f>VLOOKUP(Juni_juin!N32,$GY$1:$LP$11,2,FALSE)</f>
        <v xml:space="preserve"> </v>
      </c>
      <c r="CS29" s="513">
        <f t="shared" si="17"/>
        <v>42175</v>
      </c>
      <c r="CT29" s="509" t="str">
        <f>IF(CS29="","",VLOOKUP(WEEKDAY(CS29),$A$71:$F$77,1+VLOOKUP(Bilanz_bilan!$D$42,T_01!$A$67:$B$68,2,FALSE)))</f>
        <v>Ve</v>
      </c>
      <c r="CU29" s="55"/>
      <c r="CV29" s="91"/>
      <c r="CW29" s="20"/>
      <c r="CY29" s="18">
        <f>IF(T_01!CZ29="OK",Juli_juillet!E32-Juli_juillet!D32,0)</f>
        <v>0</v>
      </c>
      <c r="CZ29" s="14" t="str">
        <f>IF(OR(Juli_juillet!D32=0,Juli_juillet!D32=" ",Juli_juillet!E32=0,Juli_juillet!E32=" "),"NOK","OK")</f>
        <v>NOK</v>
      </c>
      <c r="DA29" s="18">
        <f>IF(T_01!DB29="OK",Juli_juillet!G32-Juli_juillet!F32,0)</f>
        <v>0</v>
      </c>
      <c r="DB29" s="14" t="str">
        <f>IF(OR(Juli_juillet!F32=0,Juli_juillet!F32=" ",Juli_juillet!G32=0,Juli_juillet!G32=" "),"NOK","OK")</f>
        <v>NOK</v>
      </c>
      <c r="DC29" s="18">
        <f>IF(T_01!DD29="OK",Juli_juillet!I32-Juli_juillet!H32,0)</f>
        <v>0</v>
      </c>
      <c r="DD29" s="14" t="str">
        <f>IF(OR(Juli_juillet!H32=0,Juli_juillet!H32=" ",Juli_juillet!I32=0,Juli_juillet!I32=" "),"NOK","OK")</f>
        <v>NOK</v>
      </c>
      <c r="DE29" s="18">
        <f>IF(T_01!DF29="OK",Juli_juillet!K32-Juli_juillet!J32,0)</f>
        <v>0</v>
      </c>
      <c r="DF29" s="14" t="str">
        <f>IF(OR(Juli_juillet!J32=0,Juli_juillet!J32=" ",Juli_juillet!K32=0,Juli_juillet!K32=" "),"NOK","OK")</f>
        <v>NOK</v>
      </c>
      <c r="DG29" s="15">
        <f t="shared" si="6"/>
        <v>0</v>
      </c>
      <c r="DH29" s="15">
        <f>IF(OR(Juli_juillet!N32=6,Juli_juillet!N32=8,Juli_juillet!N32=10),0,Juli_juillet!O32)</f>
        <v>0</v>
      </c>
      <c r="DI29" s="19" t="str">
        <f>VLOOKUP(Juli_juillet!N32,T_01!$GY$1:$LP$11,2,FALSE)</f>
        <v xml:space="preserve"> </v>
      </c>
      <c r="DJ29" s="17">
        <f t="shared" si="18"/>
        <v>42205</v>
      </c>
      <c r="DK29" s="14" t="str">
        <f>IF(DJ29="","",VLOOKUP(WEEKDAY(DJ29),$A$71:$F$77,1+VLOOKUP(Bilanz_bilan!$D$42,T_01!$A$67:$B$68,2,FALSE)))</f>
        <v>Di</v>
      </c>
      <c r="DL29" s="55"/>
      <c r="DM29" s="91"/>
      <c r="DP29" s="514">
        <f>IF(T_01!DQ29="OK",August_août!E32-August_août!D32,0)</f>
        <v>0</v>
      </c>
      <c r="DQ29" s="509" t="str">
        <f>IF(OR(August_août!D32=0,August_août!D32=" ",August_août!E32=0,August_août!E32=" "),"NOK","OK")</f>
        <v>NOK</v>
      </c>
      <c r="DR29" s="514">
        <f>IF(T_01!DS29="OK",August_août!G32-August_août!F32,0)</f>
        <v>0</v>
      </c>
      <c r="DS29" s="509" t="str">
        <f>IF(OR(August_août!F32=0,August_août!F32=" ",August_août!G32=0,August_août!G32=" "),"NOK","OK")</f>
        <v>NOK</v>
      </c>
      <c r="DT29" s="514">
        <f>IF(T_01!DU29="OK",August_août!I32-August_août!H32,0)</f>
        <v>0</v>
      </c>
      <c r="DU29" s="509" t="str">
        <f>IF(OR(August_août!H32=0,August_août!H32=" ",August_août!I32=0,August_août!I32=" "),"NOK","OK")</f>
        <v>NOK</v>
      </c>
      <c r="DV29" s="514">
        <f>IF(T_01!DW29="OK",August_août!K32-August_août!J32,0)</f>
        <v>0</v>
      </c>
      <c r="DW29" s="509" t="str">
        <f>IF(OR(August_août!J32=0,August_août!J32=" ",August_août!K32=0,August_août!K32=" "),"NOK","OK")</f>
        <v>NOK</v>
      </c>
      <c r="DX29" s="510">
        <f t="shared" si="7"/>
        <v>0</v>
      </c>
      <c r="DY29" s="510">
        <f>IF(OR(August_août!N32=6,August_août!N32=8,August_août!N32=10),0,August_août!O32)</f>
        <v>0</v>
      </c>
      <c r="DZ29" s="515" t="str">
        <f>VLOOKUP(August_août!N32,T_01!$GY$1:$LP$11,2,FALSE)</f>
        <v xml:space="preserve"> </v>
      </c>
      <c r="EA29" s="513">
        <f t="shared" si="19"/>
        <v>42236</v>
      </c>
      <c r="EB29" s="509" t="str">
        <f>IF(EA29="","",VLOOKUP(WEEKDAY(EA29),$A$71:$F$77,1+VLOOKUP(Bilanz_bilan!$D$42,T_01!$A$67:$B$68,2,FALSE)))</f>
        <v>Me</v>
      </c>
      <c r="EC29" s="55"/>
      <c r="ED29" s="91"/>
      <c r="EG29" s="18">
        <f>IF(T_01!EH29="OK",September_septembre!E32-September_septembre!D32,0)</f>
        <v>0</v>
      </c>
      <c r="EH29" s="14" t="str">
        <f>IF(OR(September_septembre!D32=0,September_septembre!D32=" ",September_septembre!E32=0,September_septembre!E32=" "),"NOK","OK")</f>
        <v>NOK</v>
      </c>
      <c r="EI29" s="18">
        <f>IF(T_01!EJ29="OK",September_septembre!G32-September_septembre!F32,0)</f>
        <v>0</v>
      </c>
      <c r="EJ29" s="14" t="str">
        <f>IF(OR(September_septembre!F32=0,September_septembre!F32=" ",September_septembre!G32=0,September_septembre!G32=" "),"NOK","OK")</f>
        <v>NOK</v>
      </c>
      <c r="EK29" s="18">
        <f>IF(T_01!EL29="OK",September_septembre!I32-September_septembre!H32,0)</f>
        <v>0</v>
      </c>
      <c r="EL29" s="14" t="str">
        <f>IF(OR(September_septembre!H32=0,September_septembre!H32=" ",September_septembre!I32=0,September_septembre!I32=" "),"NOK","OK")</f>
        <v>NOK</v>
      </c>
      <c r="EM29" s="18">
        <f>IF(T_01!EN29="OK",September_septembre!K32-September_septembre!J32,0)</f>
        <v>0</v>
      </c>
      <c r="EN29" s="14" t="str">
        <f>IF(OR(September_septembre!J32=0,September_septembre!J32=" ",September_septembre!K32=0,September_septembre!K32=" "),"NOK","OK")</f>
        <v>NOK</v>
      </c>
      <c r="EO29" s="15">
        <f t="shared" si="8"/>
        <v>0</v>
      </c>
      <c r="EP29" s="15">
        <f>IF(OR(September_septembre!N32=6,September_septembre!N32=8,September_septembre!N32=10),0,September_septembre!O32)</f>
        <v>0</v>
      </c>
      <c r="EQ29" s="19" t="str">
        <f>VLOOKUP(September_septembre!N32,T_01!$GY$1:$LP$11,2,FALSE)</f>
        <v xml:space="preserve"> </v>
      </c>
      <c r="ER29" s="17">
        <f t="shared" si="20"/>
        <v>42267</v>
      </c>
      <c r="ES29" s="14" t="str">
        <f>IF(ER29="","",VLOOKUP(WEEKDAY(ER29),$A$71:$F$77,1+VLOOKUP(Bilanz_bilan!$D$42,T_01!$A$67:$B$68,2,FALSE)))</f>
        <v>Sa</v>
      </c>
      <c r="ET29" s="55"/>
      <c r="EU29" s="91"/>
      <c r="EX29" s="514">
        <f>IF(T_01!EY29="OK",Oktober_octobre!E32-Oktober_octobre!D32,0)</f>
        <v>0</v>
      </c>
      <c r="EY29" s="509" t="str">
        <f>IF(OR(Oktober_octobre!D32=0,Oktober_octobre!D32=" ",Oktober_octobre!E32=0,Oktober_octobre!E32=" "),"NOK","OK")</f>
        <v>NOK</v>
      </c>
      <c r="EZ29" s="514">
        <f>IF(T_01!FA29="OK",Oktober_octobre!G32-Oktober_octobre!F32,0)</f>
        <v>0</v>
      </c>
      <c r="FA29" s="509" t="str">
        <f>IF(OR(Oktober_octobre!F32=0,Oktober_octobre!F32=" ",Oktober_octobre!G32=0,Oktober_octobre!G32=" "),"NOK","OK")</f>
        <v>NOK</v>
      </c>
      <c r="FB29" s="514">
        <f>IF(T_01!FC29="OK",Oktober_octobre!I32-Oktober_octobre!H32,0)</f>
        <v>0</v>
      </c>
      <c r="FC29" s="509" t="str">
        <f>IF(OR(Oktober_octobre!H32=0,Oktober_octobre!H32=" ",Oktober_octobre!I32=0,Oktober_octobre!I32=" "),"NOK","OK")</f>
        <v>NOK</v>
      </c>
      <c r="FD29" s="514">
        <f>IF(T_01!FE29="OK",Oktober_octobre!K32-Oktober_octobre!J32,0)</f>
        <v>0</v>
      </c>
      <c r="FE29" s="509" t="str">
        <f>IF(OR(Oktober_octobre!J32=0,Oktober_octobre!J32=" ",Oktober_octobre!K32=0,Oktober_octobre!K32=" "),"NOK","OK")</f>
        <v>NOK</v>
      </c>
      <c r="FF29" s="510">
        <f t="shared" si="9"/>
        <v>0</v>
      </c>
      <c r="FG29" s="510">
        <f>IF(OR(Oktober_octobre!N32=6,Oktober_octobre!N32=8,Oktober_octobre!N32=10),0,Oktober_octobre!O32)</f>
        <v>0</v>
      </c>
      <c r="FH29" s="515" t="str">
        <f>VLOOKUP(Oktober_octobre!N32,T_01!$GY$1:$LP$11,2,FALSE)</f>
        <v xml:space="preserve"> </v>
      </c>
      <c r="FI29" s="516">
        <f t="shared" si="21"/>
        <v>42297</v>
      </c>
      <c r="FJ29" s="509" t="str">
        <f>IF(FI29="","",VLOOKUP(WEEKDAY(FI29),$A$71:$F$77,1+VLOOKUP(Bilanz_bilan!$D$42,T_01!$A$67:$B$68,2,FALSE)))</f>
        <v>Lu</v>
      </c>
      <c r="FK29" s="55"/>
      <c r="FL29" s="91"/>
      <c r="FO29" s="18">
        <f>IF(T_01!FP29="OK",November_novembre!E32-November_novembre!D32,0)</f>
        <v>0</v>
      </c>
      <c r="FP29" s="14" t="str">
        <f>IF(OR(November_novembre!D32=0,November_novembre!D32=" ",November_novembre!E32=0,November_novembre!E32=" "),"NOK","OK")</f>
        <v>NOK</v>
      </c>
      <c r="FQ29" s="18">
        <f>IF(T_01!FR29="OK",November_novembre!G32-November_novembre!F32,0)</f>
        <v>0</v>
      </c>
      <c r="FR29" s="14" t="str">
        <f>IF(OR(November_novembre!F32=0,November_novembre!F32=" ",November_novembre!G32=0,November_novembre!G32=" "),"NOK","OK")</f>
        <v>NOK</v>
      </c>
      <c r="FS29" s="18">
        <f>IF(T_01!FT29="OK",November_novembre!I32-November_novembre!H32,0)</f>
        <v>0</v>
      </c>
      <c r="FT29" s="14" t="str">
        <f>IF(OR(November_novembre!H32=0,November_novembre!H32=" ",November_novembre!I32=0,November_novembre!I32=" "),"NOK","OK")</f>
        <v>NOK</v>
      </c>
      <c r="FU29" s="18">
        <f>IF(T_01!FV29="OK",November_novembre!K32-November_novembre!J32,0)</f>
        <v>0</v>
      </c>
      <c r="FV29" s="14" t="str">
        <f>IF(OR(November_novembre!J32=0,November_novembre!J32=" ",November_novembre!K32=0,November_novembre!K32=" "),"NOK","OK")</f>
        <v>NOK</v>
      </c>
      <c r="FW29" s="15">
        <f t="shared" si="10"/>
        <v>0</v>
      </c>
      <c r="FX29" s="15">
        <f>IF(OR(November_novembre!N32=6,November_novembre!N32=8,November_novembre!N32=10),0,November_novembre!O32)</f>
        <v>0</v>
      </c>
      <c r="FY29" s="19" t="str">
        <f>VLOOKUP(November_novembre!N32,T_01!$GY$1:$LP$11,2,FALSE)</f>
        <v xml:space="preserve"> </v>
      </c>
      <c r="FZ29" s="17">
        <f t="shared" si="22"/>
        <v>42328</v>
      </c>
      <c r="GA29" s="14" t="str">
        <f>IF(FZ29="","",VLOOKUP(WEEKDAY(FZ29),$A$71:$F$77,1+VLOOKUP(Bilanz_bilan!$D$42,T_01!$A$67:$B$68,2,FALSE)))</f>
        <v>Je</v>
      </c>
      <c r="GB29" s="55"/>
      <c r="GC29" s="91"/>
      <c r="GF29" s="514">
        <f>IF(T_01!GG29="OK",Dezember_décembre!E32-Dezember_décembre!D32,0)</f>
        <v>0</v>
      </c>
      <c r="GG29" s="509" t="str">
        <f>IF(OR(Dezember_décembre!D32=0,Dezember_décembre!D32=" ",Dezember_décembre!E32=0,Dezember_décembre!E32=" "),"NOK","OK")</f>
        <v>NOK</v>
      </c>
      <c r="GH29" s="514">
        <f>IF(T_01!GI29="OK",Dezember_décembre!G32-Dezember_décembre!F32,0)</f>
        <v>0</v>
      </c>
      <c r="GI29" s="509" t="str">
        <f>IF(OR(Dezember_décembre!F32=0,Dezember_décembre!F32=" ",Dezember_décembre!G32=0,Dezember_décembre!G32=" "),"NOK","OK")</f>
        <v>NOK</v>
      </c>
      <c r="GJ29" s="514">
        <f>IF(T_01!GK29="OK",Dezember_décembre!I32-Dezember_décembre!H32,0)</f>
        <v>0</v>
      </c>
      <c r="GK29" s="509" t="str">
        <f>IF(OR(Dezember_décembre!H32=0,Dezember_décembre!H32=" ",Dezember_décembre!I32=0,Dezember_décembre!I32=" "),"NOK","OK")</f>
        <v>NOK</v>
      </c>
      <c r="GL29" s="514">
        <f>IF(T_01!GM29="OK",Dezember_décembre!K32-Dezember_décembre!J32,0)</f>
        <v>0</v>
      </c>
      <c r="GM29" s="509" t="str">
        <f>IF(OR(Dezember_décembre!J32=0,Dezember_décembre!J32=" ",Dezember_décembre!K32=0,Dezember_décembre!K32=" "),"NOK","OK")</f>
        <v>NOK</v>
      </c>
      <c r="GN29" s="510">
        <f t="shared" si="11"/>
        <v>0</v>
      </c>
      <c r="GO29" s="510">
        <f>IF(OR(Dezember_décembre!N32=6,Dezember_décembre!N32=8,Dezember_décembre!N32=10),0,Dezember_décembre!O32)</f>
        <v>0</v>
      </c>
      <c r="GP29" s="515" t="str">
        <f>VLOOKUP(Dezember_décembre!N32,T_01!$GY$1:$LP$11,2,FALSE)</f>
        <v xml:space="preserve"> </v>
      </c>
      <c r="GQ29" s="513">
        <f t="shared" si="23"/>
        <v>42358</v>
      </c>
      <c r="GR29" s="509" t="str">
        <f>IF(GQ29="","",VLOOKUP(WEEKDAY(GQ29),$A$71:$F$77,1+VLOOKUP(Bilanz_bilan!$D$42,T_01!$A$67:$B$68,2,FALSE)))</f>
        <v>Sa</v>
      </c>
      <c r="GS29" s="55"/>
      <c r="GT29" s="91"/>
    </row>
    <row r="30" spans="1:202" ht="14.25">
      <c r="A30" s="18">
        <f>IF(T_01!B30="OK",Januar_janvier!E33-Januar_janvier!D33,0)</f>
        <v>0</v>
      </c>
      <c r="B30" s="14" t="str">
        <f>IF(OR(Januar_janvier!D33=0,Januar_janvier!D33=" ",Januar_janvier!E33=0,Januar_janvier!E33=" "),"NOK","OK")</f>
        <v>NOK</v>
      </c>
      <c r="C30" s="18">
        <f>IF(T_01!D30="OK",Januar_janvier!G33-Januar_janvier!F33,0)</f>
        <v>0</v>
      </c>
      <c r="D30" s="14" t="str">
        <f>IF(OR(Januar_janvier!F33=0,Januar_janvier!F33=" ",Januar_janvier!G33=0,Januar_janvier!G33=" "),"NOK","OK")</f>
        <v>NOK</v>
      </c>
      <c r="E30" s="18">
        <f>IF(T_01!F30="OK",Januar_janvier!I33-Januar_janvier!H33,0)</f>
        <v>0</v>
      </c>
      <c r="F30" s="14" t="str">
        <f>IF(OR(Januar_janvier!H33=0,Januar_janvier!H33=" ",Januar_janvier!I33=0,Januar_janvier!I33=" "),"NOK","OK")</f>
        <v>NOK</v>
      </c>
      <c r="G30" s="18">
        <f>IF(T_01!H30="OK",Januar_janvier!K33-Januar_janvier!J33,0)</f>
        <v>0</v>
      </c>
      <c r="H30" s="14" t="str">
        <f>IF(OR(Januar_janvier!J33=0,Januar_janvier!J33=" ",Januar_janvier!K33=0,Januar_janvier!K33=" "),"NOK","OK")</f>
        <v>NOK</v>
      </c>
      <c r="I30" s="15">
        <f t="shared" si="1"/>
        <v>0</v>
      </c>
      <c r="J30" s="15">
        <f>IF(OR(Januar_janvier!N33=6,Januar_janvier!N33=8,Januar_janvier!N33=10),0,Januar_janvier!O33)</f>
        <v>0</v>
      </c>
      <c r="K30" s="19" t="str">
        <f>VLOOKUP(Januar_janvier!N33,T_01!$GY$1:$LP$11,2,FALSE)</f>
        <v xml:space="preserve"> </v>
      </c>
      <c r="L30" s="85">
        <f t="shared" si="12"/>
        <v>42025</v>
      </c>
      <c r="M30" s="14" t="str">
        <f>IF(L30="","",VLOOKUP(WEEKDAY(L30),$A$71:$F$77,1+VLOOKUP(Bilanz_bilan!$D$42,T_01!$A$67:$B$68,2,FALSE)))</f>
        <v>Ma</v>
      </c>
      <c r="N30" s="55"/>
      <c r="O30" s="91"/>
      <c r="R30" s="514">
        <f>IF(T_01!S30="OK",Februar_février!E33-Februar_février!D33,0)</f>
        <v>0</v>
      </c>
      <c r="S30" s="509" t="str">
        <f>IF(OR(Februar_février!D33=0,Februar_février!D33=" ",Februar_février!E33=0,Februar_février!E33=" "),"NOK","OK")</f>
        <v>NOK</v>
      </c>
      <c r="T30" s="514">
        <f>IF(T_01!U30="OK",Februar_février!G33-Februar_février!F33,0)</f>
        <v>0</v>
      </c>
      <c r="U30" s="509" t="str">
        <f>IF(OR(Februar_février!F33=0,Februar_février!F33=" ",Februar_février!G33=0,Februar_février!G33=" "),"NOK","OK")</f>
        <v>NOK</v>
      </c>
      <c r="V30" s="514">
        <f>IF(T_01!W30="OK",Februar_février!I33-Februar_février!H33,0)</f>
        <v>0</v>
      </c>
      <c r="W30" s="509" t="str">
        <f>IF(OR(Februar_février!H33=0,Februar_février!H33=" ",Februar_février!I33=0,Februar_février!I33=" "),"NOK","OK")</f>
        <v>NOK</v>
      </c>
      <c r="X30" s="514">
        <f>IF(T_01!Y30="OK",Februar_février!K33-Februar_février!J33,0)</f>
        <v>0</v>
      </c>
      <c r="Y30" s="509" t="str">
        <f>IF(OR(Februar_février!J33=0,Februar_février!J33=" ",Februar_février!K33=0,Februar_février!K33=" "),"NOK","OK")</f>
        <v>NOK</v>
      </c>
      <c r="Z30" s="510">
        <f t="shared" si="2"/>
        <v>0</v>
      </c>
      <c r="AA30" s="510">
        <f>IF(OR(Februar_février!N33=6,Februar_février!N33=8,Februar_février!N33=10),0,Februar_février!O33)</f>
        <v>0</v>
      </c>
      <c r="AB30" s="515" t="str">
        <f>VLOOKUP(Februar_février!N33,$GY$1:$LP$11,2,FALSE)</f>
        <v xml:space="preserve"> </v>
      </c>
      <c r="AC30" s="513">
        <f t="shared" si="13"/>
        <v>42056</v>
      </c>
      <c r="AD30" s="509" t="str">
        <f>IF(AC30="","",VLOOKUP(WEEKDAY(AC30),$A$71:$F$77,1+VLOOKUP(Bilanz_bilan!$D$42,T_01!$A$67:$B$68,2,FALSE)))</f>
        <v>Ve</v>
      </c>
      <c r="AE30" s="55"/>
      <c r="AF30" s="91"/>
      <c r="AG30" s="379"/>
      <c r="AH30" s="20"/>
      <c r="AI30" s="18">
        <f>IF(T_01!AJ30="OK",März_mars!E33-März_mars!D33,0)</f>
        <v>0</v>
      </c>
      <c r="AJ30" s="14" t="str">
        <f>IF(OR(März_mars!D33=0,März_mars!D33=" ",März_mars!E33=0,März_mars!E33=" "),"NOK","OK")</f>
        <v>NOK</v>
      </c>
      <c r="AK30" s="18">
        <f>IF(T_01!AL30="OK",März_mars!G33-März_mars!F33,0)</f>
        <v>0</v>
      </c>
      <c r="AL30" s="14" t="str">
        <f>IF(OR(März_mars!F33=0,März_mars!F33=" ",März_mars!G33=0,März_mars!G33=" "),"NOK","OK")</f>
        <v>NOK</v>
      </c>
      <c r="AM30" s="18">
        <f>IF(T_01!AN30="OK",März_mars!I33-März_mars!H33,0)</f>
        <v>0</v>
      </c>
      <c r="AN30" s="14" t="str">
        <f>IF(OR(März_mars!H33=0,März_mars!H33=" ",März_mars!I33=0,März_mars!I33=" "),"NOK","OK")</f>
        <v>NOK</v>
      </c>
      <c r="AO30" s="18">
        <f>IF(T_01!AP30="OK",März_mars!K33-März_mars!J33,0)</f>
        <v>0</v>
      </c>
      <c r="AP30" s="14" t="str">
        <f>IF(OR(März_mars!J33=0,März_mars!J33=" ",März_mars!K33=0,März_mars!K33=" "),"NOK","OK")</f>
        <v>NOK</v>
      </c>
      <c r="AQ30" s="15">
        <f t="shared" si="3"/>
        <v>0</v>
      </c>
      <c r="AR30" s="15">
        <f>IF(OR(März_mars!N33=6,März_mars!N33=8,März_mars!N33=10),0,März_mars!O33)</f>
        <v>0</v>
      </c>
      <c r="AS30" s="19" t="str">
        <f>VLOOKUP(März_mars!N33,T_01!$GY$1:$LP$11,2,FALSE)</f>
        <v xml:space="preserve"> </v>
      </c>
      <c r="AT30" s="17">
        <f t="shared" si="14"/>
        <v>42084</v>
      </c>
      <c r="AU30" s="14" t="str">
        <f>IF(AT30="","",VLOOKUP(WEEKDAY(AT30),$A$71:$F$77,1+VLOOKUP(Bilanz_bilan!$D$42,T_01!$A$67:$B$68,2,FALSE)))</f>
        <v>Ve</v>
      </c>
      <c r="AV30" s="55"/>
      <c r="AW30" s="91"/>
      <c r="AX30" s="20"/>
      <c r="AZ30" s="514">
        <f>IF(T_01!BA30="OK",April_avril!E33-April_avril!D33,0)</f>
        <v>0</v>
      </c>
      <c r="BA30" s="509" t="str">
        <f>IF(OR(April_avril!D33=0,April_avril!D33=" ",April_avril!E33=0,April_avril!E33=" "),"NOK","OK")</f>
        <v>NOK</v>
      </c>
      <c r="BB30" s="514">
        <f>IF(T_01!BC30="OK",April_avril!G33-April_avril!F33,0)</f>
        <v>0</v>
      </c>
      <c r="BC30" s="509" t="str">
        <f>IF(OR(April_avril!F33=0,April_avril!F33=" ",April_avril!G33=0,April_avril!G33=" "),"NOK","OK")</f>
        <v>NOK</v>
      </c>
      <c r="BD30" s="514">
        <f>IF(T_01!BE30="OK",April_avril!I33-April_avril!H33,0)</f>
        <v>0</v>
      </c>
      <c r="BE30" s="509" t="str">
        <f>IF(OR(April_avril!H33=0,April_avril!H33=" ",April_avril!I33=0,April_avril!I33=" "),"NOK","OK")</f>
        <v>NOK</v>
      </c>
      <c r="BF30" s="514">
        <f>IF(T_01!BG30="OK",April_avril!K33-April_avril!J33,0)</f>
        <v>0</v>
      </c>
      <c r="BG30" s="509" t="str">
        <f>IF(OR(April_avril!J33=0,April_avril!J33=" ",April_avril!K33=0,April_avril!K33=" "),"NOK","OK")</f>
        <v>NOK</v>
      </c>
      <c r="BH30" s="510">
        <f t="shared" si="0"/>
        <v>0</v>
      </c>
      <c r="BI30" s="510">
        <f>IF(OR(April_avril!N33=6,April_avril!N33=8,April_avril!N33=10),0,April_avril!O33)</f>
        <v>0</v>
      </c>
      <c r="BJ30" s="515" t="str">
        <f>VLOOKUP(April_avril!N33,$GY$1:$LP$11,2,FALSE)</f>
        <v xml:space="preserve"> </v>
      </c>
      <c r="BK30" s="513">
        <f t="shared" si="15"/>
        <v>42115</v>
      </c>
      <c r="BL30" s="462" t="str">
        <f>IF(BK30="","",VLOOKUP(WEEKDAY(BK30),$A$71:$F$77,1+VLOOKUP(Bilanz_bilan!$D$42,T_01!$A$67:$B$68,2,FALSE)))</f>
        <v>Lu</v>
      </c>
      <c r="BM30" s="558">
        <v>1</v>
      </c>
      <c r="BN30" s="557" t="s">
        <v>169</v>
      </c>
      <c r="BQ30" s="18">
        <f>IF(T_01!BR30="OK",Mai_mai!E33-Mai_mai!D33,0)</f>
        <v>0</v>
      </c>
      <c r="BR30" s="14" t="str">
        <f>IF(OR(Mai_mai!D33=0,Mai_mai!D33=" ",Mai_mai!E33=0,Mai_mai!E33=" "),"NOK","OK")</f>
        <v>NOK</v>
      </c>
      <c r="BS30" s="18">
        <f>IF(T_01!BT30="OK",Mai_mai!G33-Mai_mai!F33,0)</f>
        <v>0</v>
      </c>
      <c r="BT30" s="14" t="str">
        <f>IF(OR(Mai_mai!F33=0,Mai_mai!F33=" ",Mai_mai!G33=0,Mai_mai!G33=" "),"NOK","OK")</f>
        <v>NOK</v>
      </c>
      <c r="BU30" s="18">
        <f>IF(T_01!BV30="OK",Mai_mai!I33-Mai_mai!H33,0)</f>
        <v>0</v>
      </c>
      <c r="BV30" s="14" t="str">
        <f>IF(OR(Mai_mai!H33=0,Mai_mai!H33=" ",Mai_mai!I33=0,Mai_mai!I33=" "),"NOK","OK")</f>
        <v>NOK</v>
      </c>
      <c r="BW30" s="18">
        <f>IF(T_01!BX30="OK",Mai_mai!K33-Mai_mai!J33,0)</f>
        <v>0</v>
      </c>
      <c r="BX30" s="14" t="str">
        <f>IF(OR(Mai_mai!J33=0,Mai_mai!J33=" ",Mai_mai!K33=0,Mai_mai!K33=" "),"NOK","OK")</f>
        <v>NOK</v>
      </c>
      <c r="BY30" s="15">
        <f t="shared" si="4"/>
        <v>0</v>
      </c>
      <c r="BZ30" s="15">
        <f>IF(OR(Mai_mai!N33=6,Mai_mai!N33=8,Mai_mai!N33=10),0,Mai_mai!O33)</f>
        <v>0</v>
      </c>
      <c r="CA30" s="19" t="str">
        <f>VLOOKUP(Mai_mai!N33,T_01!$GY$1:$LP$11,2,FALSE)</f>
        <v xml:space="preserve"> </v>
      </c>
      <c r="CB30" s="17">
        <f t="shared" si="16"/>
        <v>42145</v>
      </c>
      <c r="CC30" s="14" t="str">
        <f>IF(CB30="","",VLOOKUP(WEEKDAY(CB30),$A$71:$F$77,1+VLOOKUP(Bilanz_bilan!$D$42,T_01!$A$67:$B$68,2,FALSE)))</f>
        <v>Me</v>
      </c>
      <c r="CD30" s="55"/>
      <c r="CE30" s="91"/>
      <c r="CH30" s="514">
        <f>IF(T_01!CI30="OK",Juni_juin!E33-Juni_juin!D33,0)</f>
        <v>0</v>
      </c>
      <c r="CI30" s="509" t="str">
        <f>IF(OR(Juni_juin!D33=0,Juni_juin!D33=" ",Juni_juin!E33=0,Juni_juin!E33=" "),"NOK","OK")</f>
        <v>NOK</v>
      </c>
      <c r="CJ30" s="514">
        <f>IF(T_01!CK30="OK",Juni_juin!G33-Juni_juin!F33,0)</f>
        <v>0</v>
      </c>
      <c r="CK30" s="509" t="str">
        <f>IF(OR(Juni_juin!F33=0,Juni_juin!F33=" ",Juni_juin!G33=0,Juni_juin!G33=" "),"NOK","OK")</f>
        <v>NOK</v>
      </c>
      <c r="CL30" s="514">
        <f>IF(T_01!CM30="OK",Juni_juin!I33-Juni_juin!H33,0)</f>
        <v>0</v>
      </c>
      <c r="CM30" s="509" t="str">
        <f>IF(OR(Juni_juin!H33=0,Juni_juin!H33=" ",Juni_juin!I33=0,Juni_juin!I33=" "),"NOK","OK")</f>
        <v>NOK</v>
      </c>
      <c r="CN30" s="514">
        <f>IF(T_01!CO30="OK",Juni_juin!K33-Juni_juin!J33,0)</f>
        <v>0</v>
      </c>
      <c r="CO30" s="509" t="str">
        <f>IF(OR(Juni_juin!J33=0,Juni_juin!J33=" ",Juni_juin!K33=0,Juni_juin!K33=" "),"NOK","OK")</f>
        <v>NOK</v>
      </c>
      <c r="CP30" s="510">
        <f t="shared" si="5"/>
        <v>0</v>
      </c>
      <c r="CQ30" s="510">
        <f>IF(OR(Juni_juin!N33=6,Juni_juin!N33=8,Juni_juin!N33=10),0,Juni_juin!O33)</f>
        <v>0</v>
      </c>
      <c r="CR30" s="515" t="str">
        <f>VLOOKUP(Juni_juin!N33,$GY$1:$LP$11,2,FALSE)</f>
        <v xml:space="preserve"> </v>
      </c>
      <c r="CS30" s="513">
        <f t="shared" si="17"/>
        <v>42176</v>
      </c>
      <c r="CT30" s="509" t="str">
        <f>IF(CS30="","",VLOOKUP(WEEKDAY(CS30),$A$71:$F$77,1+VLOOKUP(Bilanz_bilan!$D$42,T_01!$A$67:$B$68,2,FALSE)))</f>
        <v>Sa</v>
      </c>
      <c r="CU30" s="55"/>
      <c r="CV30" s="91"/>
      <c r="CW30" s="20"/>
      <c r="CY30" s="18">
        <f>IF(T_01!CZ30="OK",Juli_juillet!E33-Juli_juillet!D33,0)</f>
        <v>0</v>
      </c>
      <c r="CZ30" s="14" t="str">
        <f>IF(OR(Juli_juillet!D33=0,Juli_juillet!D33=" ",Juli_juillet!E33=0,Juli_juillet!E33=" "),"NOK","OK")</f>
        <v>NOK</v>
      </c>
      <c r="DA30" s="18">
        <f>IF(T_01!DB30="OK",Juli_juillet!G33-Juli_juillet!F33,0)</f>
        <v>0</v>
      </c>
      <c r="DB30" s="14" t="str">
        <f>IF(OR(Juli_juillet!F33=0,Juli_juillet!F33=" ",Juli_juillet!G33=0,Juli_juillet!G33=" "),"NOK","OK")</f>
        <v>NOK</v>
      </c>
      <c r="DC30" s="18">
        <f>IF(T_01!DD30="OK",Juli_juillet!I33-Juli_juillet!H33,0)</f>
        <v>0</v>
      </c>
      <c r="DD30" s="14" t="str">
        <f>IF(OR(Juli_juillet!H33=0,Juli_juillet!H33=" ",Juli_juillet!I33=0,Juli_juillet!I33=" "),"NOK","OK")</f>
        <v>NOK</v>
      </c>
      <c r="DE30" s="18">
        <f>IF(T_01!DF30="OK",Juli_juillet!K33-Juli_juillet!J33,0)</f>
        <v>0</v>
      </c>
      <c r="DF30" s="14" t="str">
        <f>IF(OR(Juli_juillet!J33=0,Juli_juillet!J33=" ",Juli_juillet!K33=0,Juli_juillet!K33=" "),"NOK","OK")</f>
        <v>NOK</v>
      </c>
      <c r="DG30" s="15">
        <f t="shared" si="6"/>
        <v>0</v>
      </c>
      <c r="DH30" s="15">
        <f>IF(OR(Juli_juillet!N33=6,Juli_juillet!N33=8,Juli_juillet!N33=10),0,Juli_juillet!O33)</f>
        <v>0</v>
      </c>
      <c r="DI30" s="19" t="str">
        <f>VLOOKUP(Juli_juillet!N33,T_01!$GY$1:$LP$11,2,FALSE)</f>
        <v xml:space="preserve"> </v>
      </c>
      <c r="DJ30" s="17">
        <f t="shared" si="18"/>
        <v>42206</v>
      </c>
      <c r="DK30" s="14" t="str">
        <f>IF(DJ30="","",VLOOKUP(WEEKDAY(DJ30),$A$71:$F$77,1+VLOOKUP(Bilanz_bilan!$D$42,T_01!$A$67:$B$68,2,FALSE)))</f>
        <v>Lu</v>
      </c>
      <c r="DL30" s="55"/>
      <c r="DM30" s="91"/>
      <c r="DP30" s="514">
        <f>IF(T_01!DQ30="OK",August_août!E33-August_août!D33,0)</f>
        <v>0</v>
      </c>
      <c r="DQ30" s="509" t="str">
        <f>IF(OR(August_août!D33=0,August_août!D33=" ",August_août!E33=0,August_août!E33=" "),"NOK","OK")</f>
        <v>NOK</v>
      </c>
      <c r="DR30" s="514">
        <f>IF(T_01!DS30="OK",August_août!G33-August_août!F33,0)</f>
        <v>0</v>
      </c>
      <c r="DS30" s="509" t="str">
        <f>IF(OR(August_août!F33=0,August_août!F33=" ",August_août!G33=0,August_août!G33=" "),"NOK","OK")</f>
        <v>NOK</v>
      </c>
      <c r="DT30" s="514">
        <f>IF(T_01!DU30="OK",August_août!I33-August_août!H33,0)</f>
        <v>0</v>
      </c>
      <c r="DU30" s="509" t="str">
        <f>IF(OR(August_août!H33=0,August_août!H33=" ",August_août!I33=0,August_août!I33=" "),"NOK","OK")</f>
        <v>NOK</v>
      </c>
      <c r="DV30" s="514">
        <f>IF(T_01!DW30="OK",August_août!K33-August_août!J33,0)</f>
        <v>0</v>
      </c>
      <c r="DW30" s="509" t="str">
        <f>IF(OR(August_août!J33=0,August_août!J33=" ",August_août!K33=0,August_août!K33=" "),"NOK","OK")</f>
        <v>NOK</v>
      </c>
      <c r="DX30" s="510">
        <f t="shared" si="7"/>
        <v>0</v>
      </c>
      <c r="DY30" s="510">
        <f>IF(OR(August_août!N33=6,August_août!N33=8,August_août!N33=10),0,August_août!O33)</f>
        <v>0</v>
      </c>
      <c r="DZ30" s="515" t="str">
        <f>VLOOKUP(August_août!N33,T_01!$GY$1:$LP$11,2,FALSE)</f>
        <v xml:space="preserve"> </v>
      </c>
      <c r="EA30" s="513">
        <f t="shared" si="19"/>
        <v>42237</v>
      </c>
      <c r="EB30" s="509" t="str">
        <f>IF(EA30="","",VLOOKUP(WEEKDAY(EA30),$A$71:$F$77,1+VLOOKUP(Bilanz_bilan!$D$42,T_01!$A$67:$B$68,2,FALSE)))</f>
        <v>Je</v>
      </c>
      <c r="EC30" s="55"/>
      <c r="ED30" s="91"/>
      <c r="EG30" s="18">
        <f>IF(T_01!EH30="OK",September_septembre!E33-September_septembre!D33,0)</f>
        <v>0</v>
      </c>
      <c r="EH30" s="14" t="str">
        <f>IF(OR(September_septembre!D33=0,September_septembre!D33=" ",September_septembre!E33=0,September_septembre!E33=" "),"NOK","OK")</f>
        <v>NOK</v>
      </c>
      <c r="EI30" s="18">
        <f>IF(T_01!EJ30="OK",September_septembre!G33-September_septembre!F33,0)</f>
        <v>0</v>
      </c>
      <c r="EJ30" s="14" t="str">
        <f>IF(OR(September_septembre!F33=0,September_septembre!F33=" ",September_septembre!G33=0,September_septembre!G33=" "),"NOK","OK")</f>
        <v>NOK</v>
      </c>
      <c r="EK30" s="18">
        <f>IF(T_01!EL30="OK",September_septembre!I33-September_septembre!H33,0)</f>
        <v>0</v>
      </c>
      <c r="EL30" s="14" t="str">
        <f>IF(OR(September_septembre!H33=0,September_septembre!H33=" ",September_septembre!I33=0,September_septembre!I33=" "),"NOK","OK")</f>
        <v>NOK</v>
      </c>
      <c r="EM30" s="18">
        <f>IF(T_01!EN30="OK",September_septembre!K33-September_septembre!J33,0)</f>
        <v>0</v>
      </c>
      <c r="EN30" s="14" t="str">
        <f>IF(OR(September_septembre!J33=0,September_septembre!J33=" ",September_septembre!K33=0,September_septembre!K33=" "),"NOK","OK")</f>
        <v>NOK</v>
      </c>
      <c r="EO30" s="15">
        <f t="shared" si="8"/>
        <v>0</v>
      </c>
      <c r="EP30" s="15">
        <f>IF(OR(September_septembre!N33=6,September_septembre!N33=8,September_septembre!N33=10),0,September_septembre!O33)</f>
        <v>0</v>
      </c>
      <c r="EQ30" s="19" t="str">
        <f>VLOOKUP(September_septembre!N33,T_01!$GY$1:$LP$11,2,FALSE)</f>
        <v xml:space="preserve"> </v>
      </c>
      <c r="ER30" s="17">
        <f t="shared" si="20"/>
        <v>42268</v>
      </c>
      <c r="ES30" s="14" t="str">
        <f>IF(ER30="","",VLOOKUP(WEEKDAY(ER30),$A$71:$F$77,1+VLOOKUP(Bilanz_bilan!$D$42,T_01!$A$67:$B$68,2,FALSE)))</f>
        <v>Di</v>
      </c>
      <c r="ET30" s="55"/>
      <c r="EU30" s="91"/>
      <c r="EX30" s="514">
        <f>IF(T_01!EY30="OK",Oktober_octobre!E33-Oktober_octobre!D33,0)</f>
        <v>0</v>
      </c>
      <c r="EY30" s="509" t="str">
        <f>IF(OR(Oktober_octobre!D33=0,Oktober_octobre!D33=" ",Oktober_octobre!E33=0,Oktober_octobre!E33=" "),"NOK","OK")</f>
        <v>NOK</v>
      </c>
      <c r="EZ30" s="514">
        <f>IF(T_01!FA30="OK",Oktober_octobre!G33-Oktober_octobre!F33,0)</f>
        <v>0</v>
      </c>
      <c r="FA30" s="509" t="str">
        <f>IF(OR(Oktober_octobre!F33=0,Oktober_octobre!F33=" ",Oktober_octobre!G33=0,Oktober_octobre!G33=" "),"NOK","OK")</f>
        <v>NOK</v>
      </c>
      <c r="FB30" s="514">
        <f>IF(T_01!FC30="OK",Oktober_octobre!I33-Oktober_octobre!H33,0)</f>
        <v>0</v>
      </c>
      <c r="FC30" s="509" t="str">
        <f>IF(OR(Oktober_octobre!H33=0,Oktober_octobre!H33=" ",Oktober_octobre!I33=0,Oktober_octobre!I33=" "),"NOK","OK")</f>
        <v>NOK</v>
      </c>
      <c r="FD30" s="514">
        <f>IF(T_01!FE30="OK",Oktober_octobre!K33-Oktober_octobre!J33,0)</f>
        <v>0</v>
      </c>
      <c r="FE30" s="509" t="str">
        <f>IF(OR(Oktober_octobre!J33=0,Oktober_octobre!J33=" ",Oktober_octobre!K33=0,Oktober_octobre!K33=" "),"NOK","OK")</f>
        <v>NOK</v>
      </c>
      <c r="FF30" s="510">
        <f t="shared" si="9"/>
        <v>0</v>
      </c>
      <c r="FG30" s="510">
        <f>IF(OR(Oktober_octobre!N33=6,Oktober_octobre!N33=8,Oktober_octobre!N33=10),0,Oktober_octobre!O33)</f>
        <v>0</v>
      </c>
      <c r="FH30" s="515" t="str">
        <f>VLOOKUP(Oktober_octobre!N33,T_01!$GY$1:$LP$11,2,FALSE)</f>
        <v xml:space="preserve"> </v>
      </c>
      <c r="FI30" s="516">
        <f t="shared" si="21"/>
        <v>42298</v>
      </c>
      <c r="FJ30" s="509" t="str">
        <f>IF(FI30="","",VLOOKUP(WEEKDAY(FI30),$A$71:$F$77,1+VLOOKUP(Bilanz_bilan!$D$42,T_01!$A$67:$B$68,2,FALSE)))</f>
        <v>Ma</v>
      </c>
      <c r="FK30" s="55"/>
      <c r="FL30" s="91"/>
      <c r="FO30" s="18">
        <f>IF(T_01!FP30="OK",November_novembre!E33-November_novembre!D33,0)</f>
        <v>0</v>
      </c>
      <c r="FP30" s="14" t="str">
        <f>IF(OR(November_novembre!D33=0,November_novembre!D33=" ",November_novembre!E33=0,November_novembre!E33=" "),"NOK","OK")</f>
        <v>NOK</v>
      </c>
      <c r="FQ30" s="18">
        <f>IF(T_01!FR30="OK",November_novembre!G33-November_novembre!F33,0)</f>
        <v>0</v>
      </c>
      <c r="FR30" s="14" t="str">
        <f>IF(OR(November_novembre!F33=0,November_novembre!F33=" ",November_novembre!G33=0,November_novembre!G33=" "),"NOK","OK")</f>
        <v>NOK</v>
      </c>
      <c r="FS30" s="18">
        <f>IF(T_01!FT30="OK",November_novembre!I33-November_novembre!H33,0)</f>
        <v>0</v>
      </c>
      <c r="FT30" s="14" t="str">
        <f>IF(OR(November_novembre!H33=0,November_novembre!H33=" ",November_novembre!I33=0,November_novembre!I33=" "),"NOK","OK")</f>
        <v>NOK</v>
      </c>
      <c r="FU30" s="18">
        <f>IF(T_01!FV30="OK",November_novembre!K33-November_novembre!J33,0)</f>
        <v>0</v>
      </c>
      <c r="FV30" s="14" t="str">
        <f>IF(OR(November_novembre!J33=0,November_novembre!J33=" ",November_novembre!K33=0,November_novembre!K33=" "),"NOK","OK")</f>
        <v>NOK</v>
      </c>
      <c r="FW30" s="15">
        <f t="shared" si="10"/>
        <v>0</v>
      </c>
      <c r="FX30" s="15">
        <f>IF(OR(November_novembre!N33=6,November_novembre!N33=8,November_novembre!N33=10),0,November_novembre!O33)</f>
        <v>0</v>
      </c>
      <c r="FY30" s="19" t="str">
        <f>VLOOKUP(November_novembre!N33,T_01!$GY$1:$LP$11,2,FALSE)</f>
        <v xml:space="preserve"> </v>
      </c>
      <c r="FZ30" s="17">
        <f t="shared" si="22"/>
        <v>42329</v>
      </c>
      <c r="GA30" s="14" t="str">
        <f>IF(FZ30="","",VLOOKUP(WEEKDAY(FZ30),$A$71:$F$77,1+VLOOKUP(Bilanz_bilan!$D$42,T_01!$A$67:$B$68,2,FALSE)))</f>
        <v>Ve</v>
      </c>
      <c r="GB30" s="55"/>
      <c r="GC30" s="91"/>
      <c r="GF30" s="514">
        <f>IF(T_01!GG30="OK",Dezember_décembre!E33-Dezember_décembre!D33,0)</f>
        <v>0</v>
      </c>
      <c r="GG30" s="509" t="str">
        <f>IF(OR(Dezember_décembre!D33=0,Dezember_décembre!D33=" ",Dezember_décembre!E33=0,Dezember_décembre!E33=" "),"NOK","OK")</f>
        <v>NOK</v>
      </c>
      <c r="GH30" s="514">
        <f>IF(T_01!GI30="OK",Dezember_décembre!G33-Dezember_décembre!F33,0)</f>
        <v>0</v>
      </c>
      <c r="GI30" s="509" t="str">
        <f>IF(OR(Dezember_décembre!F33=0,Dezember_décembre!F33=" ",Dezember_décembre!G33=0,Dezember_décembre!G33=" "),"NOK","OK")</f>
        <v>NOK</v>
      </c>
      <c r="GJ30" s="514">
        <f>IF(T_01!GK30="OK",Dezember_décembre!I33-Dezember_décembre!H33,0)</f>
        <v>0</v>
      </c>
      <c r="GK30" s="509" t="str">
        <f>IF(OR(Dezember_décembre!H33=0,Dezember_décembre!H33=" ",Dezember_décembre!I33=0,Dezember_décembre!I33=" "),"NOK","OK")</f>
        <v>NOK</v>
      </c>
      <c r="GL30" s="514">
        <f>IF(T_01!GM30="OK",Dezember_décembre!K33-Dezember_décembre!J33,0)</f>
        <v>0</v>
      </c>
      <c r="GM30" s="509" t="str">
        <f>IF(OR(Dezember_décembre!J33=0,Dezember_décembre!J33=" ",Dezember_décembre!K33=0,Dezember_décembre!K33=" "),"NOK","OK")</f>
        <v>NOK</v>
      </c>
      <c r="GN30" s="510">
        <f t="shared" si="11"/>
        <v>0</v>
      </c>
      <c r="GO30" s="510">
        <f>IF(OR(Dezember_décembre!N33=6,Dezember_décembre!N33=8,Dezember_décembre!N33=10),0,Dezember_décembre!O33)</f>
        <v>0</v>
      </c>
      <c r="GP30" s="515" t="str">
        <f>VLOOKUP(Dezember_décembre!N33,T_01!$GY$1:$LP$11,2,FALSE)</f>
        <v xml:space="preserve"> </v>
      </c>
      <c r="GQ30" s="513">
        <f t="shared" si="23"/>
        <v>42359</v>
      </c>
      <c r="GR30" s="509" t="str">
        <f>IF(GQ30="","",VLOOKUP(WEEKDAY(GQ30),$A$71:$F$77,1+VLOOKUP(Bilanz_bilan!$D$42,T_01!$A$67:$B$68,2,FALSE)))</f>
        <v>Di</v>
      </c>
      <c r="GS30" s="55"/>
      <c r="GT30" s="91"/>
    </row>
    <row r="31" spans="1:202" ht="14.25">
      <c r="A31" s="18">
        <f>IF(T_01!B31="OK",Januar_janvier!E34-Januar_janvier!D34,0)</f>
        <v>0</v>
      </c>
      <c r="B31" s="14" t="str">
        <f>IF(OR(Januar_janvier!D34=0,Januar_janvier!D34=" ",Januar_janvier!E34=0,Januar_janvier!E34=" "),"NOK","OK")</f>
        <v>NOK</v>
      </c>
      <c r="C31" s="18">
        <f>IF(T_01!D31="OK",Januar_janvier!G34-Januar_janvier!F34,0)</f>
        <v>0</v>
      </c>
      <c r="D31" s="14" t="str">
        <f>IF(OR(Januar_janvier!F34=0,Januar_janvier!F34=" ",Januar_janvier!G34=0,Januar_janvier!G34=" "),"NOK","OK")</f>
        <v>NOK</v>
      </c>
      <c r="E31" s="18">
        <f>IF(T_01!F31="OK",Januar_janvier!I34-Januar_janvier!H34,0)</f>
        <v>0</v>
      </c>
      <c r="F31" s="14" t="str">
        <f>IF(OR(Januar_janvier!H34=0,Januar_janvier!H34=" ",Januar_janvier!I34=0,Januar_janvier!I34=" "),"NOK","OK")</f>
        <v>NOK</v>
      </c>
      <c r="G31" s="18">
        <f>IF(T_01!H31="OK",Januar_janvier!K34-Januar_janvier!J34,0)</f>
        <v>0</v>
      </c>
      <c r="H31" s="14" t="str">
        <f>IF(OR(Januar_janvier!J34=0,Januar_janvier!J34=" ",Januar_janvier!K34=0,Januar_janvier!K34=" "),"NOK","OK")</f>
        <v>NOK</v>
      </c>
      <c r="I31" s="15">
        <f t="shared" si="1"/>
        <v>0</v>
      </c>
      <c r="J31" s="15">
        <f>IF(OR(Januar_janvier!N34=6,Januar_janvier!N34=8,Januar_janvier!N34=10),0,Januar_janvier!O34)</f>
        <v>0</v>
      </c>
      <c r="K31" s="19" t="str">
        <f>VLOOKUP(Januar_janvier!N34,T_01!$GY$1:$LP$11,2,FALSE)</f>
        <v xml:space="preserve"> </v>
      </c>
      <c r="L31" s="85">
        <f t="shared" si="12"/>
        <v>42026</v>
      </c>
      <c r="M31" s="14" t="str">
        <f>IF(L31="","",VLOOKUP(WEEKDAY(L31),$A$71:$F$77,1+VLOOKUP(Bilanz_bilan!$D$42,T_01!$A$67:$B$68,2,FALSE)))</f>
        <v>Me</v>
      </c>
      <c r="N31" s="55"/>
      <c r="O31" s="91"/>
      <c r="R31" s="514">
        <f>IF(T_01!S31="OK",Februar_février!E34-Februar_février!D34,0)</f>
        <v>0</v>
      </c>
      <c r="S31" s="509" t="str">
        <f>IF(OR(Februar_février!D34=0,Februar_février!D34=" ",Februar_février!E34=0,Februar_février!E34=" "),"NOK","OK")</f>
        <v>NOK</v>
      </c>
      <c r="T31" s="514">
        <f>IF(T_01!U31="OK",Februar_février!G34-Februar_février!F34,0)</f>
        <v>0</v>
      </c>
      <c r="U31" s="509" t="str">
        <f>IF(OR(Februar_février!F34=0,Februar_février!F34=" ",Februar_février!G34=0,Februar_février!G34=" "),"NOK","OK")</f>
        <v>NOK</v>
      </c>
      <c r="V31" s="514">
        <f>IF(T_01!W31="OK",Februar_février!I34-Februar_février!H34,0)</f>
        <v>0</v>
      </c>
      <c r="W31" s="509" t="str">
        <f>IF(OR(Februar_février!H34=0,Februar_février!H34=" ",Februar_février!I34=0,Februar_février!I34=" "),"NOK","OK")</f>
        <v>NOK</v>
      </c>
      <c r="X31" s="514">
        <f>IF(T_01!Y31="OK",Februar_février!K34-Februar_février!J34,0)</f>
        <v>0</v>
      </c>
      <c r="Y31" s="509" t="str">
        <f>IF(OR(Februar_février!J34=0,Februar_février!J34=" ",Februar_février!K34=0,Februar_février!K34=" "),"NOK","OK")</f>
        <v>NOK</v>
      </c>
      <c r="Z31" s="510">
        <f t="shared" si="2"/>
        <v>0</v>
      </c>
      <c r="AA31" s="510">
        <f>IF(OR(Februar_février!N34=6,Februar_février!N34=8,Februar_février!N34=10),0,Februar_février!O34)</f>
        <v>0</v>
      </c>
      <c r="AB31" s="515" t="str">
        <f>VLOOKUP(Februar_février!N34,$GY$1:$LP$11,2,FALSE)</f>
        <v xml:space="preserve"> </v>
      </c>
      <c r="AC31" s="513">
        <f t="shared" si="13"/>
        <v>42057</v>
      </c>
      <c r="AD31" s="509" t="str">
        <f>IF(AC31="","",VLOOKUP(WEEKDAY(AC31),$A$71:$F$77,1+VLOOKUP(Bilanz_bilan!$D$42,T_01!$A$67:$B$68,2,FALSE)))</f>
        <v>Sa</v>
      </c>
      <c r="AE31" s="55"/>
      <c r="AF31" s="91"/>
      <c r="AG31" s="20"/>
      <c r="AH31" s="20"/>
      <c r="AI31" s="18">
        <f>IF(T_01!AJ31="OK",März_mars!E34-März_mars!D34,0)</f>
        <v>0</v>
      </c>
      <c r="AJ31" s="14" t="str">
        <f>IF(OR(März_mars!D34=0,März_mars!D34=" ",März_mars!E34=0,März_mars!E34=" "),"NOK","OK")</f>
        <v>NOK</v>
      </c>
      <c r="AK31" s="18">
        <f>IF(T_01!AL31="OK",März_mars!G34-März_mars!F34,0)</f>
        <v>0</v>
      </c>
      <c r="AL31" s="14" t="str">
        <f>IF(OR(März_mars!F34=0,März_mars!F34=" ",März_mars!G34=0,März_mars!G34=" "),"NOK","OK")</f>
        <v>NOK</v>
      </c>
      <c r="AM31" s="18">
        <f>IF(T_01!AN31="OK",März_mars!I34-März_mars!H34,0)</f>
        <v>0</v>
      </c>
      <c r="AN31" s="14" t="str">
        <f>IF(OR(März_mars!H34=0,März_mars!H34=" ",März_mars!I34=0,März_mars!I34=" "),"NOK","OK")</f>
        <v>NOK</v>
      </c>
      <c r="AO31" s="18">
        <f>IF(T_01!AP31="OK",März_mars!K34-März_mars!J34,0)</f>
        <v>0</v>
      </c>
      <c r="AP31" s="14" t="str">
        <f>IF(OR(März_mars!J34=0,März_mars!J34=" ",März_mars!K34=0,März_mars!K34=" "),"NOK","OK")</f>
        <v>NOK</v>
      </c>
      <c r="AQ31" s="15">
        <f t="shared" si="3"/>
        <v>0</v>
      </c>
      <c r="AR31" s="15">
        <f>IF(OR(März_mars!N34=6,März_mars!N34=8,März_mars!N34=10),0,März_mars!O34)</f>
        <v>0</v>
      </c>
      <c r="AS31" s="19" t="str">
        <f>VLOOKUP(März_mars!N34,T_01!$GY$1:$LP$11,2,FALSE)</f>
        <v xml:space="preserve"> </v>
      </c>
      <c r="AT31" s="17">
        <f t="shared" si="14"/>
        <v>42085</v>
      </c>
      <c r="AU31" s="14" t="str">
        <f>IF(AT31="","",VLOOKUP(WEEKDAY(AT31),$A$71:$F$77,1+VLOOKUP(Bilanz_bilan!$D$42,T_01!$A$67:$B$68,2,FALSE)))</f>
        <v>Sa</v>
      </c>
      <c r="AV31" s="55"/>
      <c r="AW31" s="91"/>
      <c r="AX31" s="20"/>
      <c r="AZ31" s="514">
        <f>IF(T_01!BA31="OK",April_avril!E34-April_avril!D34,0)</f>
        <v>0</v>
      </c>
      <c r="BA31" s="509" t="str">
        <f>IF(OR(April_avril!D34=0,April_avril!D34=" ",April_avril!E34=0,April_avril!E34=" "),"NOK","OK")</f>
        <v>NOK</v>
      </c>
      <c r="BB31" s="514">
        <f>IF(T_01!BC31="OK",April_avril!G34-April_avril!F34,0)</f>
        <v>0</v>
      </c>
      <c r="BC31" s="509" t="str">
        <f>IF(OR(April_avril!F34=0,April_avril!F34=" ",April_avril!G34=0,April_avril!G34=" "),"NOK","OK")</f>
        <v>NOK</v>
      </c>
      <c r="BD31" s="514">
        <f>IF(T_01!BE31="OK",April_avril!I34-April_avril!H34,0)</f>
        <v>0</v>
      </c>
      <c r="BE31" s="509" t="str">
        <f>IF(OR(April_avril!H34=0,April_avril!H34=" ",April_avril!I34=0,April_avril!I34=" "),"NOK","OK")</f>
        <v>NOK</v>
      </c>
      <c r="BF31" s="514">
        <f>IF(T_01!BG31="OK",April_avril!K34-April_avril!J34,0)</f>
        <v>0</v>
      </c>
      <c r="BG31" s="509" t="str">
        <f>IF(OR(April_avril!J34=0,April_avril!J34=" ",April_avril!K34=0,April_avril!K34=" "),"NOK","OK")</f>
        <v>NOK</v>
      </c>
      <c r="BH31" s="510">
        <f t="shared" si="0"/>
        <v>0</v>
      </c>
      <c r="BI31" s="510">
        <f>IF(OR(April_avril!N34=6,April_avril!N34=8,April_avril!N34=10),0,April_avril!O34)</f>
        <v>0</v>
      </c>
      <c r="BJ31" s="515" t="str">
        <f>VLOOKUP(April_avril!N34,$GY$1:$LP$11,2,FALSE)</f>
        <v xml:space="preserve"> </v>
      </c>
      <c r="BK31" s="513">
        <f t="shared" si="15"/>
        <v>42116</v>
      </c>
      <c r="BL31" s="462" t="str">
        <f>IF(BK31="","",VLOOKUP(WEEKDAY(BK31),$A$71:$F$77,1+VLOOKUP(Bilanz_bilan!$D$42,T_01!$A$67:$B$68,2,FALSE)))</f>
        <v>Ma</v>
      </c>
      <c r="BM31" s="55"/>
      <c r="BN31" s="557"/>
      <c r="BQ31" s="18">
        <f>IF(T_01!BR31="OK",Mai_mai!E34-Mai_mai!D34,0)</f>
        <v>0</v>
      </c>
      <c r="BR31" s="14" t="str">
        <f>IF(OR(Mai_mai!D34=0,Mai_mai!D34=" ",Mai_mai!E34=0,Mai_mai!E34=" "),"NOK","OK")</f>
        <v>NOK</v>
      </c>
      <c r="BS31" s="18">
        <f>IF(T_01!BT31="OK",Mai_mai!G34-Mai_mai!F34,0)</f>
        <v>0</v>
      </c>
      <c r="BT31" s="14" t="str">
        <f>IF(OR(Mai_mai!F34=0,Mai_mai!F34=" ",Mai_mai!G34=0,Mai_mai!G34=" "),"NOK","OK")</f>
        <v>NOK</v>
      </c>
      <c r="BU31" s="18">
        <f>IF(T_01!BV31="OK",Mai_mai!I34-Mai_mai!H34,0)</f>
        <v>0</v>
      </c>
      <c r="BV31" s="14" t="str">
        <f>IF(OR(Mai_mai!H34=0,Mai_mai!H34=" ",Mai_mai!I34=0,Mai_mai!I34=" "),"NOK","OK")</f>
        <v>NOK</v>
      </c>
      <c r="BW31" s="18">
        <f>IF(T_01!BX31="OK",Mai_mai!K34-Mai_mai!J34,0)</f>
        <v>0</v>
      </c>
      <c r="BX31" s="14" t="str">
        <f>IF(OR(Mai_mai!J34=0,Mai_mai!J34=" ",Mai_mai!K34=0,Mai_mai!K34=" "),"NOK","OK")</f>
        <v>NOK</v>
      </c>
      <c r="BY31" s="15">
        <f t="shared" si="4"/>
        <v>0</v>
      </c>
      <c r="BZ31" s="15">
        <f>IF(OR(Mai_mai!N34=6,Mai_mai!N34=8,Mai_mai!N34=10),0,Mai_mai!O34)</f>
        <v>0</v>
      </c>
      <c r="CA31" s="19" t="str">
        <f>VLOOKUP(Mai_mai!N34,T_01!$GY$1:$LP$11,2,FALSE)</f>
        <v xml:space="preserve"> </v>
      </c>
      <c r="CB31" s="17">
        <f t="shared" si="16"/>
        <v>42146</v>
      </c>
      <c r="CC31" s="14" t="str">
        <f>IF(CB31="","",VLOOKUP(WEEKDAY(CB31),$A$71:$F$77,1+VLOOKUP(Bilanz_bilan!$D$42,T_01!$A$67:$B$68,2,FALSE)))</f>
        <v>Je</v>
      </c>
      <c r="CD31" s="55"/>
      <c r="CE31" s="91"/>
      <c r="CH31" s="514">
        <f>IF(T_01!CI31="OK",Juni_juin!E34-Juni_juin!D34,0)</f>
        <v>0</v>
      </c>
      <c r="CI31" s="509" t="str">
        <f>IF(OR(Juni_juin!D34=0,Juni_juin!D34=" ",Juni_juin!E34=0,Juni_juin!E34=" "),"NOK","OK")</f>
        <v>NOK</v>
      </c>
      <c r="CJ31" s="514">
        <f>IF(T_01!CK31="OK",Juni_juin!G34-Juni_juin!F34,0)</f>
        <v>0</v>
      </c>
      <c r="CK31" s="509" t="str">
        <f>IF(OR(Juni_juin!F34=0,Juni_juin!F34=" ",Juni_juin!G34=0,Juni_juin!G34=" "),"NOK","OK")</f>
        <v>NOK</v>
      </c>
      <c r="CL31" s="514">
        <f>IF(T_01!CM31="OK",Juni_juin!I34-Juni_juin!H34,0)</f>
        <v>0</v>
      </c>
      <c r="CM31" s="509" t="str">
        <f>IF(OR(Juni_juin!H34=0,Juni_juin!H34=" ",Juni_juin!I34=0,Juni_juin!I34=" "),"NOK","OK")</f>
        <v>NOK</v>
      </c>
      <c r="CN31" s="514">
        <f>IF(T_01!CO31="OK",Juni_juin!K34-Juni_juin!J34,0)</f>
        <v>0</v>
      </c>
      <c r="CO31" s="509" t="str">
        <f>IF(OR(Juni_juin!J34=0,Juni_juin!J34=" ",Juni_juin!K34=0,Juni_juin!K34=" "),"NOK","OK")</f>
        <v>NOK</v>
      </c>
      <c r="CP31" s="510">
        <f t="shared" si="5"/>
        <v>0</v>
      </c>
      <c r="CQ31" s="510">
        <f>IF(OR(Juni_juin!N34=6,Juni_juin!N34=8,Juni_juin!N34=10),0,Juni_juin!O34)</f>
        <v>0</v>
      </c>
      <c r="CR31" s="515" t="str">
        <f>VLOOKUP(Juni_juin!N34,$GY$1:$LP$11,2,FALSE)</f>
        <v xml:space="preserve"> </v>
      </c>
      <c r="CS31" s="513">
        <f t="shared" si="17"/>
        <v>42177</v>
      </c>
      <c r="CT31" s="509" t="str">
        <f>IF(CS31="","",VLOOKUP(WEEKDAY(CS31),$A$71:$F$77,1+VLOOKUP(Bilanz_bilan!$D$42,T_01!$A$67:$B$68,2,FALSE)))</f>
        <v>Di</v>
      </c>
      <c r="CU31" s="55"/>
      <c r="CV31" s="91"/>
      <c r="CW31" s="379" t="s">
        <v>226</v>
      </c>
      <c r="CY31" s="18">
        <f>IF(T_01!CZ31="OK",Juli_juillet!E34-Juli_juillet!D34,0)</f>
        <v>0</v>
      </c>
      <c r="CZ31" s="14" t="str">
        <f>IF(OR(Juli_juillet!D34=0,Juli_juillet!D34=" ",Juli_juillet!E34=0,Juli_juillet!E34=" "),"NOK","OK")</f>
        <v>NOK</v>
      </c>
      <c r="DA31" s="18">
        <f>IF(T_01!DB31="OK",Juli_juillet!G34-Juli_juillet!F34,0)</f>
        <v>0</v>
      </c>
      <c r="DB31" s="14" t="str">
        <f>IF(OR(Juli_juillet!F34=0,Juli_juillet!F34=" ",Juli_juillet!G34=0,Juli_juillet!G34=" "),"NOK","OK")</f>
        <v>NOK</v>
      </c>
      <c r="DC31" s="18">
        <f>IF(T_01!DD31="OK",Juli_juillet!I34-Juli_juillet!H34,0)</f>
        <v>0</v>
      </c>
      <c r="DD31" s="14" t="str">
        <f>IF(OR(Juli_juillet!H34=0,Juli_juillet!H34=" ",Juli_juillet!I34=0,Juli_juillet!I34=" "),"NOK","OK")</f>
        <v>NOK</v>
      </c>
      <c r="DE31" s="18">
        <f>IF(T_01!DF31="OK",Juli_juillet!K34-Juli_juillet!J34,0)</f>
        <v>0</v>
      </c>
      <c r="DF31" s="14" t="str">
        <f>IF(OR(Juli_juillet!J34=0,Juli_juillet!J34=" ",Juli_juillet!K34=0,Juli_juillet!K34=" "),"NOK","OK")</f>
        <v>NOK</v>
      </c>
      <c r="DG31" s="15">
        <f t="shared" si="6"/>
        <v>0</v>
      </c>
      <c r="DH31" s="15">
        <f>IF(OR(Juli_juillet!N34=6,Juli_juillet!N34=8,Juli_juillet!N34=10),0,Juli_juillet!O34)</f>
        <v>0</v>
      </c>
      <c r="DI31" s="19" t="str">
        <f>VLOOKUP(Juli_juillet!N34,T_01!$GY$1:$LP$11,2,FALSE)</f>
        <v xml:space="preserve"> </v>
      </c>
      <c r="DJ31" s="17">
        <f t="shared" si="18"/>
        <v>42207</v>
      </c>
      <c r="DK31" s="14" t="str">
        <f>IF(DJ31="","",VLOOKUP(WEEKDAY(DJ31),$A$71:$F$77,1+VLOOKUP(Bilanz_bilan!$D$42,T_01!$A$67:$B$68,2,FALSE)))</f>
        <v>Ma</v>
      </c>
      <c r="DL31" s="55"/>
      <c r="DM31" s="91"/>
      <c r="DP31" s="514">
        <f>IF(T_01!DQ31="OK",August_août!E34-August_août!D34,0)</f>
        <v>0</v>
      </c>
      <c r="DQ31" s="509" t="str">
        <f>IF(OR(August_août!D34=0,August_août!D34=" ",August_août!E34=0,August_août!E34=" "),"NOK","OK")</f>
        <v>NOK</v>
      </c>
      <c r="DR31" s="514">
        <f>IF(T_01!DS31="OK",August_août!G34-August_août!F34,0)</f>
        <v>0</v>
      </c>
      <c r="DS31" s="509" t="str">
        <f>IF(OR(August_août!F34=0,August_août!F34=" ",August_août!G34=0,August_août!G34=" "),"NOK","OK")</f>
        <v>NOK</v>
      </c>
      <c r="DT31" s="514">
        <f>IF(T_01!DU31="OK",August_août!I34-August_août!H34,0)</f>
        <v>0</v>
      </c>
      <c r="DU31" s="509" t="str">
        <f>IF(OR(August_août!H34=0,August_août!H34=" ",August_août!I34=0,August_août!I34=" "),"NOK","OK")</f>
        <v>NOK</v>
      </c>
      <c r="DV31" s="514">
        <f>IF(T_01!DW31="OK",August_août!K34-August_août!J34,0)</f>
        <v>0</v>
      </c>
      <c r="DW31" s="509" t="str">
        <f>IF(OR(August_août!J34=0,August_août!J34=" ",August_août!K34=0,August_août!K34=" "),"NOK","OK")</f>
        <v>NOK</v>
      </c>
      <c r="DX31" s="510">
        <f t="shared" si="7"/>
        <v>0</v>
      </c>
      <c r="DY31" s="510">
        <f>IF(OR(August_août!N34=6,August_août!N34=8,August_août!N34=10),0,August_août!O34)</f>
        <v>0</v>
      </c>
      <c r="DZ31" s="515" t="str">
        <f>VLOOKUP(August_août!N34,T_01!$GY$1:$LP$11,2,FALSE)</f>
        <v xml:space="preserve"> </v>
      </c>
      <c r="EA31" s="513">
        <f t="shared" si="19"/>
        <v>42238</v>
      </c>
      <c r="EB31" s="509" t="str">
        <f>IF(EA31="","",VLOOKUP(WEEKDAY(EA31),$A$71:$F$77,1+VLOOKUP(Bilanz_bilan!$D$42,T_01!$A$67:$B$68,2,FALSE)))</f>
        <v>Ve</v>
      </c>
      <c r="EC31" s="55"/>
      <c r="ED31" s="91"/>
      <c r="EG31" s="18">
        <f>IF(T_01!EH31="OK",September_septembre!E34-September_septembre!D34,0)</f>
        <v>0</v>
      </c>
      <c r="EH31" s="14" t="str">
        <f>IF(OR(September_septembre!D34=0,September_septembre!D34=" ",September_septembre!E34=0,September_septembre!E34=" "),"NOK","OK")</f>
        <v>NOK</v>
      </c>
      <c r="EI31" s="18">
        <f>IF(T_01!EJ31="OK",September_septembre!G34-September_septembre!F34,0)</f>
        <v>0</v>
      </c>
      <c r="EJ31" s="14" t="str">
        <f>IF(OR(September_septembre!F34=0,September_septembre!F34=" ",September_septembre!G34=0,September_septembre!G34=" "),"NOK","OK")</f>
        <v>NOK</v>
      </c>
      <c r="EK31" s="18">
        <f>IF(T_01!EL31="OK",September_septembre!I34-September_septembre!H34,0)</f>
        <v>0</v>
      </c>
      <c r="EL31" s="14" t="str">
        <f>IF(OR(September_septembre!H34=0,September_septembre!H34=" ",September_septembre!I34=0,September_septembre!I34=" "),"NOK","OK")</f>
        <v>NOK</v>
      </c>
      <c r="EM31" s="18">
        <f>IF(T_01!EN31="OK",September_septembre!K34-September_septembre!J34,0)</f>
        <v>0</v>
      </c>
      <c r="EN31" s="14" t="str">
        <f>IF(OR(September_septembre!J34=0,September_septembre!J34=" ",September_septembre!K34=0,September_septembre!K34=" "),"NOK","OK")</f>
        <v>NOK</v>
      </c>
      <c r="EO31" s="15">
        <f t="shared" si="8"/>
        <v>0</v>
      </c>
      <c r="EP31" s="15">
        <f>IF(OR(September_septembre!N34=6,September_septembre!N34=8,September_septembre!N34=10),0,September_septembre!O34)</f>
        <v>0</v>
      </c>
      <c r="EQ31" s="19" t="str">
        <f>VLOOKUP(September_septembre!N34,T_01!$GY$1:$LP$11,2,FALSE)</f>
        <v xml:space="preserve"> </v>
      </c>
      <c r="ER31" s="17">
        <f t="shared" si="20"/>
        <v>42269</v>
      </c>
      <c r="ES31" s="14" t="str">
        <f>IF(ER31="","",VLOOKUP(WEEKDAY(ER31),$A$71:$F$77,1+VLOOKUP(Bilanz_bilan!$D$42,T_01!$A$67:$B$68,2,FALSE)))</f>
        <v>Lu</v>
      </c>
      <c r="ET31" s="55"/>
      <c r="EU31" s="91"/>
      <c r="EX31" s="514">
        <f>IF(T_01!EY31="OK",Oktober_octobre!E34-Oktober_octobre!D34,0)</f>
        <v>0</v>
      </c>
      <c r="EY31" s="509" t="str">
        <f>IF(OR(Oktober_octobre!D34=0,Oktober_octobre!D34=" ",Oktober_octobre!E34=0,Oktober_octobre!E34=" "),"NOK","OK")</f>
        <v>NOK</v>
      </c>
      <c r="EZ31" s="514">
        <f>IF(T_01!FA31="OK",Oktober_octobre!G34-Oktober_octobre!F34,0)</f>
        <v>0</v>
      </c>
      <c r="FA31" s="509" t="str">
        <f>IF(OR(Oktober_octobre!F34=0,Oktober_octobre!F34=" ",Oktober_octobre!G34=0,Oktober_octobre!G34=" "),"NOK","OK")</f>
        <v>NOK</v>
      </c>
      <c r="FB31" s="514">
        <f>IF(T_01!FC31="OK",Oktober_octobre!I34-Oktober_octobre!H34,0)</f>
        <v>0</v>
      </c>
      <c r="FC31" s="509" t="str">
        <f>IF(OR(Oktober_octobre!H34=0,Oktober_octobre!H34=" ",Oktober_octobre!I34=0,Oktober_octobre!I34=" "),"NOK","OK")</f>
        <v>NOK</v>
      </c>
      <c r="FD31" s="514">
        <f>IF(T_01!FE31="OK",Oktober_octobre!K34-Oktober_octobre!J34,0)</f>
        <v>0</v>
      </c>
      <c r="FE31" s="509" t="str">
        <f>IF(OR(Oktober_octobre!J34=0,Oktober_octobre!J34=" ",Oktober_octobre!K34=0,Oktober_octobre!K34=" "),"NOK","OK")</f>
        <v>NOK</v>
      </c>
      <c r="FF31" s="510">
        <f t="shared" si="9"/>
        <v>0</v>
      </c>
      <c r="FG31" s="510">
        <f>IF(OR(Oktober_octobre!N34=6,Oktober_octobre!N34=8,Oktober_octobre!N34=10),0,Oktober_octobre!O34)</f>
        <v>0</v>
      </c>
      <c r="FH31" s="515" t="str">
        <f>VLOOKUP(Oktober_octobre!N34,T_01!$GY$1:$LP$11,2,FALSE)</f>
        <v xml:space="preserve"> </v>
      </c>
      <c r="FI31" s="516">
        <f t="shared" si="21"/>
        <v>42299</v>
      </c>
      <c r="FJ31" s="509" t="str">
        <f>IF(FI31="","",VLOOKUP(WEEKDAY(FI31),$A$71:$F$77,1+VLOOKUP(Bilanz_bilan!$D$42,T_01!$A$67:$B$68,2,FALSE)))</f>
        <v>Me</v>
      </c>
      <c r="FK31" s="55"/>
      <c r="FL31" s="91"/>
      <c r="FO31" s="18">
        <f>IF(T_01!FP31="OK",November_novembre!E34-November_novembre!D34,0)</f>
        <v>0</v>
      </c>
      <c r="FP31" s="14" t="str">
        <f>IF(OR(November_novembre!D34=0,November_novembre!D34=" ",November_novembre!E34=0,November_novembre!E34=" "),"NOK","OK")</f>
        <v>NOK</v>
      </c>
      <c r="FQ31" s="18">
        <f>IF(T_01!FR31="OK",November_novembre!G34-November_novembre!F34,0)</f>
        <v>0</v>
      </c>
      <c r="FR31" s="14" t="str">
        <f>IF(OR(November_novembre!F34=0,November_novembre!F34=" ",November_novembre!G34=0,November_novembre!G34=" "),"NOK","OK")</f>
        <v>NOK</v>
      </c>
      <c r="FS31" s="18">
        <f>IF(T_01!FT31="OK",November_novembre!I34-November_novembre!H34,0)</f>
        <v>0</v>
      </c>
      <c r="FT31" s="14" t="str">
        <f>IF(OR(November_novembre!H34=0,November_novembre!H34=" ",November_novembre!I34=0,November_novembre!I34=" "),"NOK","OK")</f>
        <v>NOK</v>
      </c>
      <c r="FU31" s="18">
        <f>IF(T_01!FV31="OK",November_novembre!K34-November_novembre!J34,0)</f>
        <v>0</v>
      </c>
      <c r="FV31" s="14" t="str">
        <f>IF(OR(November_novembre!J34=0,November_novembre!J34=" ",November_novembre!K34=0,November_novembre!K34=" "),"NOK","OK")</f>
        <v>NOK</v>
      </c>
      <c r="FW31" s="15">
        <f t="shared" si="10"/>
        <v>0</v>
      </c>
      <c r="FX31" s="15">
        <f>IF(OR(November_novembre!N34=6,November_novembre!N34=8,November_novembre!N34=10),0,November_novembre!O34)</f>
        <v>0</v>
      </c>
      <c r="FY31" s="19" t="str">
        <f>VLOOKUP(November_novembre!N34,T_01!$GY$1:$LP$11,2,FALSE)</f>
        <v xml:space="preserve"> </v>
      </c>
      <c r="FZ31" s="17">
        <f t="shared" si="22"/>
        <v>42330</v>
      </c>
      <c r="GA31" s="14" t="str">
        <f>IF(FZ31="","",VLOOKUP(WEEKDAY(FZ31),$A$71:$F$77,1+VLOOKUP(Bilanz_bilan!$D$42,T_01!$A$67:$B$68,2,FALSE)))</f>
        <v>Sa</v>
      </c>
      <c r="GB31" s="91"/>
      <c r="GC31" s="91"/>
      <c r="GF31" s="514">
        <f>IF(T_01!GG31="OK",Dezember_décembre!E34-Dezember_décembre!D34,0)</f>
        <v>0</v>
      </c>
      <c r="GG31" s="509" t="str">
        <f>IF(OR(Dezember_décembre!D34=0,Dezember_décembre!D34=" ",Dezember_décembre!E34=0,Dezember_décembre!E34=" "),"NOK","OK")</f>
        <v>NOK</v>
      </c>
      <c r="GH31" s="514">
        <f>IF(T_01!GI31="OK",Dezember_décembre!G34-Dezember_décembre!F34,0)</f>
        <v>0</v>
      </c>
      <c r="GI31" s="509" t="str">
        <f>IF(OR(Dezember_décembre!F34=0,Dezember_décembre!F34=" ",Dezember_décembre!G34=0,Dezember_décembre!G34=" "),"NOK","OK")</f>
        <v>NOK</v>
      </c>
      <c r="GJ31" s="514">
        <f>IF(T_01!GK31="OK",Dezember_décembre!I34-Dezember_décembre!H34,0)</f>
        <v>0</v>
      </c>
      <c r="GK31" s="509" t="str">
        <f>IF(OR(Dezember_décembre!H34=0,Dezember_décembre!H34=" ",Dezember_décembre!I34=0,Dezember_décembre!I34=" "),"NOK","OK")</f>
        <v>NOK</v>
      </c>
      <c r="GL31" s="514">
        <f>IF(T_01!GM31="OK",Dezember_décembre!K34-Dezember_décembre!J34,0)</f>
        <v>0</v>
      </c>
      <c r="GM31" s="509" t="str">
        <f>IF(OR(Dezember_décembre!J34=0,Dezember_décembre!J34=" ",Dezember_décembre!K34=0,Dezember_décembre!K34=" "),"NOK","OK")</f>
        <v>NOK</v>
      </c>
      <c r="GN31" s="510">
        <f t="shared" si="11"/>
        <v>0</v>
      </c>
      <c r="GO31" s="510">
        <f>IF(OR(Dezember_décembre!N34=6,Dezember_décembre!N34=8,Dezember_décembre!N34=10),0,Dezember_décembre!O34)</f>
        <v>0</v>
      </c>
      <c r="GP31" s="515" t="str">
        <f>VLOOKUP(Dezember_décembre!N34,T_01!$GY$1:$LP$11,2,FALSE)</f>
        <v xml:space="preserve"> </v>
      </c>
      <c r="GQ31" s="513">
        <f t="shared" si="23"/>
        <v>42360</v>
      </c>
      <c r="GR31" s="509" t="str">
        <f>IF(GQ31="","",VLOOKUP(WEEKDAY(GQ31),$A$71:$F$77,1+VLOOKUP(Bilanz_bilan!$D$42,T_01!$A$67:$B$68,2,FALSE)))</f>
        <v>Lu</v>
      </c>
      <c r="GS31" s="55"/>
      <c r="GT31" s="91"/>
    </row>
    <row r="32" spans="1:202" ht="14.25">
      <c r="A32" s="18">
        <f>IF(T_01!B32="OK",Januar_janvier!E35-Januar_janvier!D35,0)</f>
        <v>0</v>
      </c>
      <c r="B32" s="14" t="str">
        <f>IF(OR(Januar_janvier!D35=0,Januar_janvier!D35=" ",Januar_janvier!E35=0,Januar_janvier!E35=" "),"NOK","OK")</f>
        <v>NOK</v>
      </c>
      <c r="C32" s="18">
        <f>IF(T_01!D32="OK",Januar_janvier!G35-Januar_janvier!F35,0)</f>
        <v>0</v>
      </c>
      <c r="D32" s="14" t="str">
        <f>IF(OR(Januar_janvier!F35=0,Januar_janvier!F35=" ",Januar_janvier!G35=0,Januar_janvier!G35=" "),"NOK","OK")</f>
        <v>NOK</v>
      </c>
      <c r="E32" s="18">
        <f>IF(T_01!F32="OK",Januar_janvier!I35-Januar_janvier!H35,0)</f>
        <v>0</v>
      </c>
      <c r="F32" s="14" t="str">
        <f>IF(OR(Januar_janvier!H35=0,Januar_janvier!H35=" ",Januar_janvier!I35=0,Januar_janvier!I35=" "),"NOK","OK")</f>
        <v>NOK</v>
      </c>
      <c r="G32" s="18">
        <f>IF(T_01!H32="OK",Januar_janvier!K35-Januar_janvier!J35,0)</f>
        <v>0</v>
      </c>
      <c r="H32" s="14" t="str">
        <f>IF(OR(Januar_janvier!J35=0,Januar_janvier!J35=" ",Januar_janvier!K35=0,Januar_janvier!K35=" "),"NOK","OK")</f>
        <v>NOK</v>
      </c>
      <c r="I32" s="15">
        <f t="shared" si="1"/>
        <v>0</v>
      </c>
      <c r="J32" s="15">
        <f>IF(OR(Januar_janvier!N35=6,Januar_janvier!N35=8,Januar_janvier!N35=10),0,Januar_janvier!O35)</f>
        <v>0</v>
      </c>
      <c r="K32" s="19" t="str">
        <f>VLOOKUP(Januar_janvier!N35,T_01!$GY$1:$LP$11,2,FALSE)</f>
        <v xml:space="preserve"> </v>
      </c>
      <c r="L32" s="85">
        <f t="shared" si="12"/>
        <v>42027</v>
      </c>
      <c r="M32" s="14" t="str">
        <f>IF(L32="","",VLOOKUP(WEEKDAY(L32),$A$71:$F$77,1+VLOOKUP(Bilanz_bilan!$D$42,T_01!$A$67:$B$68,2,FALSE)))</f>
        <v>Je</v>
      </c>
      <c r="N32" s="55"/>
      <c r="O32" s="91"/>
      <c r="R32" s="514">
        <f>IF(T_01!S32="OK",Februar_février!E35-Februar_février!D35,0)</f>
        <v>0</v>
      </c>
      <c r="S32" s="509" t="str">
        <f>IF(OR(Februar_février!D35=0,Februar_février!D35=" ",Februar_février!E35=0,Februar_février!E35=" "),"NOK","OK")</f>
        <v>NOK</v>
      </c>
      <c r="T32" s="514">
        <f>IF(T_01!U32="OK",Februar_février!G35-Februar_février!F35,0)</f>
        <v>0</v>
      </c>
      <c r="U32" s="509" t="str">
        <f>IF(OR(Februar_février!F35=0,Februar_février!F35=" ",Februar_février!G35=0,Februar_février!G35=" "),"NOK","OK")</f>
        <v>NOK</v>
      </c>
      <c r="V32" s="514">
        <f>IF(T_01!W32="OK",Februar_février!I35-Februar_février!H35,0)</f>
        <v>0</v>
      </c>
      <c r="W32" s="509" t="str">
        <f>IF(OR(Februar_février!H35=0,Februar_février!H35=" ",Februar_février!I35=0,Februar_février!I35=" "),"NOK","OK")</f>
        <v>NOK</v>
      </c>
      <c r="X32" s="514">
        <f>IF(T_01!Y32="OK",Februar_février!K35-Februar_février!J35,0)</f>
        <v>0</v>
      </c>
      <c r="Y32" s="509" t="str">
        <f>IF(OR(Februar_février!J35=0,Februar_février!J35=" ",Februar_février!K35=0,Februar_février!K35=" "),"NOK","OK")</f>
        <v>NOK</v>
      </c>
      <c r="Z32" s="510">
        <f t="shared" si="2"/>
        <v>0</v>
      </c>
      <c r="AA32" s="510">
        <f>IF(OR(Februar_février!N35=6,Februar_février!N35=8,Februar_février!N35=10),0,Februar_février!O35)</f>
        <v>0</v>
      </c>
      <c r="AB32" s="515" t="str">
        <f>VLOOKUP(Februar_février!N35,$GY$1:$LP$11,2,FALSE)</f>
        <v xml:space="preserve"> </v>
      </c>
      <c r="AC32" s="513">
        <f t="shared" si="13"/>
        <v>42058</v>
      </c>
      <c r="AD32" s="509" t="str">
        <f>IF(AC32="","",VLOOKUP(WEEKDAY(AC32),$A$71:$F$77,1+VLOOKUP(Bilanz_bilan!$D$42,T_01!$A$67:$B$68,2,FALSE)))</f>
        <v>Di</v>
      </c>
      <c r="AE32" s="55"/>
      <c r="AF32" s="91"/>
      <c r="AG32" s="20"/>
      <c r="AH32" s="20"/>
      <c r="AI32" s="18">
        <f>IF(T_01!AJ32="OK",März_mars!E35-März_mars!D35,0)</f>
        <v>0</v>
      </c>
      <c r="AJ32" s="14" t="str">
        <f>IF(OR(März_mars!D35=0,März_mars!D35=" ",März_mars!E35=0,März_mars!E35=" "),"NOK","OK")</f>
        <v>NOK</v>
      </c>
      <c r="AK32" s="18">
        <f>IF(T_01!AL32="OK",März_mars!G35-März_mars!F35,0)</f>
        <v>0</v>
      </c>
      <c r="AL32" s="14" t="str">
        <f>IF(OR(März_mars!F35=0,März_mars!F35=" ",März_mars!G35=0,März_mars!G35=" "),"NOK","OK")</f>
        <v>NOK</v>
      </c>
      <c r="AM32" s="18">
        <f>IF(T_01!AN32="OK",März_mars!I35-März_mars!H35,0)</f>
        <v>0</v>
      </c>
      <c r="AN32" s="14" t="str">
        <f>IF(OR(März_mars!H35=0,März_mars!H35=" ",März_mars!I35=0,März_mars!I35=" "),"NOK","OK")</f>
        <v>NOK</v>
      </c>
      <c r="AO32" s="18">
        <f>IF(T_01!AP32="OK",März_mars!K35-März_mars!J35,0)</f>
        <v>0</v>
      </c>
      <c r="AP32" s="14" t="str">
        <f>IF(OR(März_mars!J35=0,März_mars!J35=" ",März_mars!K35=0,März_mars!K35=" "),"NOK","OK")</f>
        <v>NOK</v>
      </c>
      <c r="AQ32" s="15">
        <f t="shared" si="3"/>
        <v>0</v>
      </c>
      <c r="AR32" s="15">
        <f>IF(OR(März_mars!N35=6,März_mars!N35=8,März_mars!N35=10),0,März_mars!O35)</f>
        <v>0</v>
      </c>
      <c r="AS32" s="19" t="str">
        <f>VLOOKUP(März_mars!N35,T_01!$GY$1:$LP$11,2,FALSE)</f>
        <v xml:space="preserve"> </v>
      </c>
      <c r="AT32" s="17">
        <f t="shared" si="14"/>
        <v>42086</v>
      </c>
      <c r="AU32" s="14" t="str">
        <f>IF(AT32="","",VLOOKUP(WEEKDAY(AT32),$A$71:$F$77,1+VLOOKUP(Bilanz_bilan!$D$42,T_01!$A$67:$B$68,2,FALSE)))</f>
        <v>Di</v>
      </c>
      <c r="AV32" s="55"/>
      <c r="AW32" s="91"/>
      <c r="AZ32" s="514">
        <f>IF(T_01!BA32="OK",April_avril!E35-April_avril!D35,0)</f>
        <v>0</v>
      </c>
      <c r="BA32" s="509" t="str">
        <f>IF(OR(April_avril!D35=0,April_avril!D35=" ",April_avril!E35=0,April_avril!E35=" "),"NOK","OK")</f>
        <v>NOK</v>
      </c>
      <c r="BB32" s="514">
        <f>IF(T_01!BC32="OK",April_avril!G35-April_avril!F35,0)</f>
        <v>0</v>
      </c>
      <c r="BC32" s="509" t="str">
        <f>IF(OR(April_avril!F35=0,April_avril!F35=" ",April_avril!G35=0,April_avril!G35=" "),"NOK","OK")</f>
        <v>NOK</v>
      </c>
      <c r="BD32" s="514">
        <f>IF(T_01!BE32="OK",April_avril!I35-April_avril!H35,0)</f>
        <v>0</v>
      </c>
      <c r="BE32" s="509" t="str">
        <f>IF(OR(April_avril!H35=0,April_avril!H35=" ",April_avril!I35=0,April_avril!I35=" "),"NOK","OK")</f>
        <v>NOK</v>
      </c>
      <c r="BF32" s="514">
        <f>IF(T_01!BG32="OK",April_avril!K35-April_avril!J35,0)</f>
        <v>0</v>
      </c>
      <c r="BG32" s="509" t="str">
        <f>IF(OR(April_avril!J35=0,April_avril!J35=" ",April_avril!K35=0,April_avril!K35=" "),"NOK","OK")</f>
        <v>NOK</v>
      </c>
      <c r="BH32" s="510">
        <f t="shared" si="0"/>
        <v>0</v>
      </c>
      <c r="BI32" s="510">
        <f>IF(OR(April_avril!N35=6,April_avril!N35=8,April_avril!N35=10),0,April_avril!O35)</f>
        <v>0</v>
      </c>
      <c r="BJ32" s="515" t="str">
        <f>VLOOKUP(April_avril!N35,$GY$1:$LP$11,2,FALSE)</f>
        <v xml:space="preserve"> </v>
      </c>
      <c r="BK32" s="513">
        <f t="shared" si="15"/>
        <v>42117</v>
      </c>
      <c r="BL32" s="462" t="str">
        <f>IF(BK32="","",VLOOKUP(WEEKDAY(BK32),$A$71:$F$77,1+VLOOKUP(Bilanz_bilan!$D$42,T_01!$A$67:$B$68,2,FALSE)))</f>
        <v>Me</v>
      </c>
      <c r="BM32" s="55"/>
      <c r="BN32" s="91"/>
      <c r="BQ32" s="18">
        <f>IF(T_01!BR32="OK",Mai_mai!E35-Mai_mai!D35,0)</f>
        <v>0</v>
      </c>
      <c r="BR32" s="14" t="str">
        <f>IF(OR(Mai_mai!D35=0,Mai_mai!D35=" ",Mai_mai!E35=0,Mai_mai!E35=" "),"NOK","OK")</f>
        <v>NOK</v>
      </c>
      <c r="BS32" s="18">
        <f>IF(T_01!BT32="OK",Mai_mai!G35-Mai_mai!F35,0)</f>
        <v>0</v>
      </c>
      <c r="BT32" s="14" t="str">
        <f>IF(OR(Mai_mai!F35=0,Mai_mai!F35=" ",Mai_mai!G35=0,Mai_mai!G35=" "),"NOK","OK")</f>
        <v>NOK</v>
      </c>
      <c r="BU32" s="18">
        <f>IF(T_01!BV32="OK",Mai_mai!I35-Mai_mai!H35,0)</f>
        <v>0</v>
      </c>
      <c r="BV32" s="14" t="str">
        <f>IF(OR(Mai_mai!H35=0,Mai_mai!H35=" ",Mai_mai!I35=0,Mai_mai!I35=" "),"NOK","OK")</f>
        <v>NOK</v>
      </c>
      <c r="BW32" s="18">
        <f>IF(T_01!BX32="OK",Mai_mai!K35-Mai_mai!J35,0)</f>
        <v>0</v>
      </c>
      <c r="BX32" s="14" t="str">
        <f>IF(OR(Mai_mai!J35=0,Mai_mai!J35=" ",Mai_mai!K35=0,Mai_mai!K35=" "),"NOK","OK")</f>
        <v>NOK</v>
      </c>
      <c r="BY32" s="15">
        <f t="shared" si="4"/>
        <v>0</v>
      </c>
      <c r="BZ32" s="15">
        <f>IF(OR(Mai_mai!N35=6,Mai_mai!N35=8,Mai_mai!N35=10),0,Mai_mai!O35)</f>
        <v>0</v>
      </c>
      <c r="CA32" s="19" t="str">
        <f>VLOOKUP(Mai_mai!N35,T_01!$GY$1:$LP$11,2,FALSE)</f>
        <v xml:space="preserve"> </v>
      </c>
      <c r="CB32" s="17">
        <f t="shared" si="16"/>
        <v>42147</v>
      </c>
      <c r="CC32" s="14" t="str">
        <f>IF(CB32="","",VLOOKUP(WEEKDAY(CB32),$A$71:$F$77,1+VLOOKUP(Bilanz_bilan!$D$42,T_01!$A$67:$B$68,2,FALSE)))</f>
        <v>Ve</v>
      </c>
      <c r="CD32" s="55"/>
      <c r="CE32" s="91"/>
      <c r="CH32" s="514">
        <f>IF(T_01!CI32="OK",Juni_juin!E35-Juni_juin!D35,0)</f>
        <v>0</v>
      </c>
      <c r="CI32" s="509" t="str">
        <f>IF(OR(Juni_juin!D35=0,Juni_juin!D35=" ",Juni_juin!E35=0,Juni_juin!E35=" "),"NOK","OK")</f>
        <v>NOK</v>
      </c>
      <c r="CJ32" s="514">
        <f>IF(T_01!CK32="OK",Juni_juin!G35-Juni_juin!F35,0)</f>
        <v>0</v>
      </c>
      <c r="CK32" s="509" t="str">
        <f>IF(OR(Juni_juin!F35=0,Juni_juin!F35=" ",Juni_juin!G35=0,Juni_juin!G35=" "),"NOK","OK")</f>
        <v>NOK</v>
      </c>
      <c r="CL32" s="514">
        <f>IF(T_01!CM32="OK",Juni_juin!I35-Juni_juin!H35,0)</f>
        <v>0</v>
      </c>
      <c r="CM32" s="509" t="str">
        <f>IF(OR(Juni_juin!H35=0,Juni_juin!H35=" ",Juni_juin!I35=0,Juni_juin!I35=" "),"NOK","OK")</f>
        <v>NOK</v>
      </c>
      <c r="CN32" s="514">
        <f>IF(T_01!CO32="OK",Juni_juin!K35-Juni_juin!J35,0)</f>
        <v>0</v>
      </c>
      <c r="CO32" s="509" t="str">
        <f>IF(OR(Juni_juin!J35=0,Juni_juin!J35=" ",Juni_juin!K35=0,Juni_juin!K35=" "),"NOK","OK")</f>
        <v>NOK</v>
      </c>
      <c r="CP32" s="510">
        <f t="shared" si="5"/>
        <v>0</v>
      </c>
      <c r="CQ32" s="510">
        <f>IF(OR(Juni_juin!N35=6,Juni_juin!N35=8,Juni_juin!N35=10),0,Juni_juin!O35)</f>
        <v>0</v>
      </c>
      <c r="CR32" s="515" t="str">
        <f>VLOOKUP(Juni_juin!N35,$GY$1:$LP$11,2,FALSE)</f>
        <v xml:space="preserve"> </v>
      </c>
      <c r="CS32" s="513">
        <f t="shared" si="17"/>
        <v>42178</v>
      </c>
      <c r="CT32" s="509" t="str">
        <f>IF(CS32="","",VLOOKUP(WEEKDAY(CS32),$A$71:$F$77,1+VLOOKUP(Bilanz_bilan!$D$42,T_01!$A$67:$B$68,2,FALSE)))</f>
        <v>Lu</v>
      </c>
      <c r="CU32" s="55"/>
      <c r="CV32" s="91"/>
      <c r="CW32" s="20"/>
      <c r="CY32" s="18">
        <f>IF(T_01!CZ32="OK",Juli_juillet!E35-Juli_juillet!D35,0)</f>
        <v>0</v>
      </c>
      <c r="CZ32" s="14" t="str">
        <f>IF(OR(Juli_juillet!D35=0,Juli_juillet!D35=" ",Juli_juillet!E35=0,Juli_juillet!E35=" "),"NOK","OK")</f>
        <v>NOK</v>
      </c>
      <c r="DA32" s="18">
        <f>IF(T_01!DB32="OK",Juli_juillet!G35-Juli_juillet!F35,0)</f>
        <v>0</v>
      </c>
      <c r="DB32" s="14" t="str">
        <f>IF(OR(Juli_juillet!F35=0,Juli_juillet!F35=" ",Juli_juillet!G35=0,Juli_juillet!G35=" "),"NOK","OK")</f>
        <v>NOK</v>
      </c>
      <c r="DC32" s="18">
        <f>IF(T_01!DD32="OK",Juli_juillet!I35-Juli_juillet!H35,0)</f>
        <v>0</v>
      </c>
      <c r="DD32" s="14" t="str">
        <f>IF(OR(Juli_juillet!H35=0,Juli_juillet!H35=" ",Juli_juillet!I35=0,Juli_juillet!I35=" "),"NOK","OK")</f>
        <v>NOK</v>
      </c>
      <c r="DE32" s="18">
        <f>IF(T_01!DF32="OK",Juli_juillet!K35-Juli_juillet!J35,0)</f>
        <v>0</v>
      </c>
      <c r="DF32" s="14" t="str">
        <f>IF(OR(Juli_juillet!J35=0,Juli_juillet!J35=" ",Juli_juillet!K35=0,Juli_juillet!K35=" "),"NOK","OK")</f>
        <v>NOK</v>
      </c>
      <c r="DG32" s="15">
        <f t="shared" si="6"/>
        <v>0</v>
      </c>
      <c r="DH32" s="15">
        <f>IF(OR(Juli_juillet!N35=6,Juli_juillet!N35=8,Juli_juillet!N35=10),0,Juli_juillet!O35)</f>
        <v>0</v>
      </c>
      <c r="DI32" s="19" t="str">
        <f>VLOOKUP(Juli_juillet!N35,T_01!$GY$1:$LP$11,2,FALSE)</f>
        <v xml:space="preserve"> </v>
      </c>
      <c r="DJ32" s="17">
        <f t="shared" si="18"/>
        <v>42208</v>
      </c>
      <c r="DK32" s="14" t="str">
        <f>IF(DJ32="","",VLOOKUP(WEEKDAY(DJ32),$A$71:$F$77,1+VLOOKUP(Bilanz_bilan!$D$42,T_01!$A$67:$B$68,2,FALSE)))</f>
        <v>Me</v>
      </c>
      <c r="DL32" s="55"/>
      <c r="DM32" s="91"/>
      <c r="DP32" s="514">
        <f>IF(T_01!DQ32="OK",August_août!E35-August_août!D35,0)</f>
        <v>0</v>
      </c>
      <c r="DQ32" s="509" t="str">
        <f>IF(OR(August_août!D35=0,August_août!D35=" ",August_août!E35=0,August_août!E35=" "),"NOK","OK")</f>
        <v>NOK</v>
      </c>
      <c r="DR32" s="514">
        <f>IF(T_01!DS32="OK",August_août!G35-August_août!F35,0)</f>
        <v>0</v>
      </c>
      <c r="DS32" s="509" t="str">
        <f>IF(OR(August_août!F35=0,August_août!F35=" ",August_août!G35=0,August_août!G35=" "),"NOK","OK")</f>
        <v>NOK</v>
      </c>
      <c r="DT32" s="514">
        <f>IF(T_01!DU32="OK",August_août!I35-August_août!H35,0)</f>
        <v>0</v>
      </c>
      <c r="DU32" s="509" t="str">
        <f>IF(OR(August_août!H35=0,August_août!H35=" ",August_août!I35=0,August_août!I35=" "),"NOK","OK")</f>
        <v>NOK</v>
      </c>
      <c r="DV32" s="514">
        <f>IF(T_01!DW32="OK",August_août!K35-August_août!J35,0)</f>
        <v>0</v>
      </c>
      <c r="DW32" s="509" t="str">
        <f>IF(OR(August_août!J35=0,August_août!J35=" ",August_août!K35=0,August_août!K35=" "),"NOK","OK")</f>
        <v>NOK</v>
      </c>
      <c r="DX32" s="510">
        <f t="shared" si="7"/>
        <v>0</v>
      </c>
      <c r="DY32" s="510">
        <f>IF(OR(August_août!N35=6,August_août!N35=8,August_août!N35=10),0,August_août!O35)</f>
        <v>0</v>
      </c>
      <c r="DZ32" s="515" t="str">
        <f>VLOOKUP(August_août!N35,T_01!$GY$1:$LP$11,2,FALSE)</f>
        <v xml:space="preserve"> </v>
      </c>
      <c r="EA32" s="513">
        <f t="shared" si="19"/>
        <v>42239</v>
      </c>
      <c r="EB32" s="509" t="str">
        <f>IF(EA32="","",VLOOKUP(WEEKDAY(EA32),$A$71:$F$77,1+VLOOKUP(Bilanz_bilan!$D$42,T_01!$A$67:$B$68,2,FALSE)))</f>
        <v>Sa</v>
      </c>
      <c r="EC32" s="55"/>
      <c r="ED32" s="91"/>
      <c r="EG32" s="18">
        <f>IF(T_01!EH32="OK",September_septembre!E35-September_septembre!D35,0)</f>
        <v>0</v>
      </c>
      <c r="EH32" s="14" t="str">
        <f>IF(OR(September_septembre!D35=0,September_septembre!D35=" ",September_septembre!E35=0,September_septembre!E35=" "),"NOK","OK")</f>
        <v>NOK</v>
      </c>
      <c r="EI32" s="18">
        <f>IF(T_01!EJ32="OK",September_septembre!G35-September_septembre!F35,0)</f>
        <v>0</v>
      </c>
      <c r="EJ32" s="14" t="str">
        <f>IF(OR(September_septembre!F35=0,September_septembre!F35=" ",September_septembre!G35=0,September_septembre!G35=" "),"NOK","OK")</f>
        <v>NOK</v>
      </c>
      <c r="EK32" s="18">
        <f>IF(T_01!EL32="OK",September_septembre!I35-September_septembre!H35,0)</f>
        <v>0</v>
      </c>
      <c r="EL32" s="14" t="str">
        <f>IF(OR(September_septembre!H35=0,September_septembre!H35=" ",September_septembre!I35=0,September_septembre!I35=" "),"NOK","OK")</f>
        <v>NOK</v>
      </c>
      <c r="EM32" s="18">
        <f>IF(T_01!EN32="OK",September_septembre!K35-September_septembre!J35,0)</f>
        <v>0</v>
      </c>
      <c r="EN32" s="14" t="str">
        <f>IF(OR(September_septembre!J35=0,September_septembre!J35=" ",September_septembre!K35=0,September_septembre!K35=" "),"NOK","OK")</f>
        <v>NOK</v>
      </c>
      <c r="EO32" s="15">
        <f t="shared" si="8"/>
        <v>0</v>
      </c>
      <c r="EP32" s="15">
        <f>IF(OR(September_septembre!N35=6,September_septembre!N35=8,September_septembre!N35=10),0,September_septembre!O35)</f>
        <v>0</v>
      </c>
      <c r="EQ32" s="19" t="str">
        <f>VLOOKUP(September_septembre!N35,T_01!$GY$1:$LP$11,2,FALSE)</f>
        <v xml:space="preserve"> </v>
      </c>
      <c r="ER32" s="17">
        <f t="shared" si="20"/>
        <v>42270</v>
      </c>
      <c r="ES32" s="14" t="str">
        <f>IF(ER32="","",VLOOKUP(WEEKDAY(ER32),$A$71:$F$77,1+VLOOKUP(Bilanz_bilan!$D$42,T_01!$A$67:$B$68,2,FALSE)))</f>
        <v>Ma</v>
      </c>
      <c r="ET32" s="55"/>
      <c r="EU32" s="91"/>
      <c r="EX32" s="514">
        <f>IF(T_01!EY32="OK",Oktober_octobre!E35-Oktober_octobre!D35,0)</f>
        <v>0</v>
      </c>
      <c r="EY32" s="509" t="str">
        <f>IF(OR(Oktober_octobre!D35=0,Oktober_octobre!D35=" ",Oktober_octobre!E35=0,Oktober_octobre!E35=" "),"NOK","OK")</f>
        <v>NOK</v>
      </c>
      <c r="EZ32" s="514">
        <f>IF(T_01!FA32="OK",Oktober_octobre!G35-Oktober_octobre!F35,0)</f>
        <v>0</v>
      </c>
      <c r="FA32" s="509" t="str">
        <f>IF(OR(Oktober_octobre!F35=0,Oktober_octobre!F35=" ",Oktober_octobre!G35=0,Oktober_octobre!G35=" "),"NOK","OK")</f>
        <v>NOK</v>
      </c>
      <c r="FB32" s="514">
        <f>IF(T_01!FC32="OK",Oktober_octobre!I35-Oktober_octobre!H35,0)</f>
        <v>0</v>
      </c>
      <c r="FC32" s="509" t="str">
        <f>IF(OR(Oktober_octobre!H35=0,Oktober_octobre!H35=" ",Oktober_octobre!I35=0,Oktober_octobre!I35=" "),"NOK","OK")</f>
        <v>NOK</v>
      </c>
      <c r="FD32" s="514">
        <f>IF(T_01!FE32="OK",Oktober_octobre!K35-Oktober_octobre!J35,0)</f>
        <v>0</v>
      </c>
      <c r="FE32" s="509" t="str">
        <f>IF(OR(Oktober_octobre!J35=0,Oktober_octobre!J35=" ",Oktober_octobre!K35=0,Oktober_octobre!K35=" "),"NOK","OK")</f>
        <v>NOK</v>
      </c>
      <c r="FF32" s="510">
        <f t="shared" si="9"/>
        <v>0</v>
      </c>
      <c r="FG32" s="510">
        <f>IF(OR(Oktober_octobre!N35=6,Oktober_octobre!N35=8,Oktober_octobre!N35=10),0,Oktober_octobre!O35)</f>
        <v>0</v>
      </c>
      <c r="FH32" s="515" t="str">
        <f>VLOOKUP(Oktober_octobre!N35,T_01!$GY$1:$LP$11,2,FALSE)</f>
        <v xml:space="preserve"> </v>
      </c>
      <c r="FI32" s="516">
        <f t="shared" si="21"/>
        <v>42300</v>
      </c>
      <c r="FJ32" s="509" t="str">
        <f>IF(FI32="","",VLOOKUP(WEEKDAY(FI32),$A$71:$F$77,1+VLOOKUP(Bilanz_bilan!$D$42,T_01!$A$67:$B$68,2,FALSE)))</f>
        <v>Je</v>
      </c>
      <c r="FK32" s="55"/>
      <c r="FL32" s="91"/>
      <c r="FO32" s="18">
        <f>IF(T_01!FP32="OK",November_novembre!E35-November_novembre!D35,0)</f>
        <v>0</v>
      </c>
      <c r="FP32" s="14" t="str">
        <f>IF(OR(November_novembre!D35=0,November_novembre!D35=" ",November_novembre!E35=0,November_novembre!E35=" "),"NOK","OK")</f>
        <v>NOK</v>
      </c>
      <c r="FQ32" s="18">
        <f>IF(T_01!FR32="OK",November_novembre!G35-November_novembre!F35,0)</f>
        <v>0</v>
      </c>
      <c r="FR32" s="14" t="str">
        <f>IF(OR(November_novembre!F35=0,November_novembre!F35=" ",November_novembre!G35=0,November_novembre!G35=" "),"NOK","OK")</f>
        <v>NOK</v>
      </c>
      <c r="FS32" s="18">
        <f>IF(T_01!FT32="OK",November_novembre!I35-November_novembre!H35,0)</f>
        <v>0</v>
      </c>
      <c r="FT32" s="14" t="str">
        <f>IF(OR(November_novembre!H35=0,November_novembre!H35=" ",November_novembre!I35=0,November_novembre!I35=" "),"NOK","OK")</f>
        <v>NOK</v>
      </c>
      <c r="FU32" s="18">
        <f>IF(T_01!FV32="OK",November_novembre!K35-November_novembre!J35,0)</f>
        <v>0</v>
      </c>
      <c r="FV32" s="14" t="str">
        <f>IF(OR(November_novembre!J35=0,November_novembre!J35=" ",November_novembre!K35=0,November_novembre!K35=" "),"NOK","OK")</f>
        <v>NOK</v>
      </c>
      <c r="FW32" s="15">
        <f t="shared" si="10"/>
        <v>0</v>
      </c>
      <c r="FX32" s="15">
        <f>IF(OR(November_novembre!N35=6,November_novembre!N35=8,November_novembre!N35=10),0,November_novembre!O35)</f>
        <v>0</v>
      </c>
      <c r="FY32" s="19" t="str">
        <f>VLOOKUP(November_novembre!N35,T_01!$GY$1:$LP$11,2,FALSE)</f>
        <v xml:space="preserve"> </v>
      </c>
      <c r="FZ32" s="17">
        <f t="shared" si="22"/>
        <v>42331</v>
      </c>
      <c r="GA32" s="14" t="str">
        <f>IF(FZ32="","",VLOOKUP(WEEKDAY(FZ32),$A$71:$F$77,1+VLOOKUP(Bilanz_bilan!$D$42,T_01!$A$67:$B$68,2,FALSE)))</f>
        <v>Di</v>
      </c>
      <c r="GB32" s="55"/>
      <c r="GC32" s="91"/>
      <c r="GF32" s="514">
        <f>IF(T_01!GG32="OK",Dezember_décembre!E35-Dezember_décembre!D35,0)</f>
        <v>0</v>
      </c>
      <c r="GG32" s="509" t="str">
        <f>IF(OR(Dezember_décembre!D35=0,Dezember_décembre!D35=" ",Dezember_décembre!E35=0,Dezember_décembre!E35=" "),"NOK","OK")</f>
        <v>NOK</v>
      </c>
      <c r="GH32" s="514">
        <f>IF(T_01!GI32="OK",Dezember_décembre!G35-Dezember_décembre!F35,0)</f>
        <v>0</v>
      </c>
      <c r="GI32" s="509" t="str">
        <f>IF(OR(Dezember_décembre!F35=0,Dezember_décembre!F35=" ",Dezember_décembre!G35=0,Dezember_décembre!G35=" "),"NOK","OK")</f>
        <v>NOK</v>
      </c>
      <c r="GJ32" s="514">
        <f>IF(T_01!GK32="OK",Dezember_décembre!I35-Dezember_décembre!H35,0)</f>
        <v>0</v>
      </c>
      <c r="GK32" s="509" t="str">
        <f>IF(OR(Dezember_décembre!H35=0,Dezember_décembre!H35=" ",Dezember_décembre!I35=0,Dezember_décembre!I35=" "),"NOK","OK")</f>
        <v>NOK</v>
      </c>
      <c r="GL32" s="514">
        <f>IF(T_01!GM32="OK",Dezember_décembre!K35-Dezember_décembre!J35,0)</f>
        <v>0</v>
      </c>
      <c r="GM32" s="509" t="str">
        <f>IF(OR(Dezember_décembre!J35=0,Dezember_décembre!J35=" ",Dezember_décembre!K35=0,Dezember_décembre!K35=" "),"NOK","OK")</f>
        <v>NOK</v>
      </c>
      <c r="GN32" s="510">
        <f t="shared" si="11"/>
        <v>0</v>
      </c>
      <c r="GO32" s="510">
        <f>IF(OR(Dezember_décembre!N35=6,Dezember_décembre!N35=8,Dezember_décembre!N35=10),0,Dezember_décembre!O35)</f>
        <v>0</v>
      </c>
      <c r="GP32" s="515" t="str">
        <f>VLOOKUP(Dezember_décembre!N35,T_01!$GY$1:$LP$11,2,FALSE)</f>
        <v xml:space="preserve"> </v>
      </c>
      <c r="GQ32" s="513">
        <f t="shared" si="23"/>
        <v>42361</v>
      </c>
      <c r="GR32" s="509" t="str">
        <f>IF(GQ32="","",VLOOKUP(WEEKDAY(GQ32),$A$71:$F$77,1+VLOOKUP(Bilanz_bilan!$D$42,T_01!$A$67:$B$68,2,FALSE)))</f>
        <v>Ma</v>
      </c>
      <c r="GS32" s="560">
        <v>1</v>
      </c>
      <c r="GT32" s="91" t="s">
        <v>174</v>
      </c>
    </row>
    <row r="33" spans="1:203" ht="14.25">
      <c r="A33" s="18">
        <f>IF(T_01!B33="OK",Januar_janvier!E36-Januar_janvier!D36,0)</f>
        <v>0</v>
      </c>
      <c r="B33" s="14" t="str">
        <f>IF(OR(Januar_janvier!D36=0,Januar_janvier!D36=" ",Januar_janvier!E36=0,Januar_janvier!E36=" "),"NOK","OK")</f>
        <v>NOK</v>
      </c>
      <c r="C33" s="18">
        <f>IF(T_01!D33="OK",Januar_janvier!G36-Januar_janvier!F36,0)</f>
        <v>0</v>
      </c>
      <c r="D33" s="14" t="str">
        <f>IF(OR(Januar_janvier!F36=0,Januar_janvier!F36=" ",Januar_janvier!G36=0,Januar_janvier!G36=" "),"NOK","OK")</f>
        <v>NOK</v>
      </c>
      <c r="E33" s="18">
        <f>IF(T_01!F33="OK",Januar_janvier!I36-Januar_janvier!H36,0)</f>
        <v>0</v>
      </c>
      <c r="F33" s="14" t="str">
        <f>IF(OR(Januar_janvier!H36=0,Januar_janvier!H36=" ",Januar_janvier!I36=0,Januar_janvier!I36=" "),"NOK","OK")</f>
        <v>NOK</v>
      </c>
      <c r="G33" s="18">
        <f>IF(T_01!H33="OK",Januar_janvier!K36-Januar_janvier!J36,0)</f>
        <v>0</v>
      </c>
      <c r="H33" s="14" t="str">
        <f>IF(OR(Januar_janvier!J36=0,Januar_janvier!J36=" ",Januar_janvier!K36=0,Januar_janvier!K36=" "),"NOK","OK")</f>
        <v>NOK</v>
      </c>
      <c r="I33" s="15">
        <f t="shared" si="1"/>
        <v>0</v>
      </c>
      <c r="J33" s="15">
        <f>IF(OR(Januar_janvier!N36=6,Januar_janvier!N36=8,Januar_janvier!N36=10),0,Januar_janvier!O36)</f>
        <v>0</v>
      </c>
      <c r="K33" s="19" t="str">
        <f>VLOOKUP(Januar_janvier!N36,T_01!$GY$1:$LP$11,2,FALSE)</f>
        <v xml:space="preserve"> </v>
      </c>
      <c r="L33" s="85">
        <f t="shared" si="12"/>
        <v>42028</v>
      </c>
      <c r="M33" s="14" t="str">
        <f>IF(L33="","",VLOOKUP(WEEKDAY(L33),$A$71:$F$77,1+VLOOKUP(Bilanz_bilan!$D$42,T_01!$A$67:$B$68,2,FALSE)))</f>
        <v>Ve</v>
      </c>
      <c r="N33" s="55"/>
      <c r="O33" s="91"/>
      <c r="R33" s="514">
        <f>IF(T_01!S33="OK",Februar_février!E36-Februar_février!D36,0)</f>
        <v>0</v>
      </c>
      <c r="S33" s="509" t="str">
        <f>IF(OR(Februar_février!D36=0,Februar_février!D36=" ",Februar_février!E36=0,Februar_février!E36=" "),"NOK","OK")</f>
        <v>NOK</v>
      </c>
      <c r="T33" s="514">
        <f>IF(T_01!U33="OK",Februar_février!G36-Februar_février!F36,0)</f>
        <v>0</v>
      </c>
      <c r="U33" s="509" t="str">
        <f>IF(OR(Februar_février!F36=0,Februar_février!F36=" ",Februar_février!G36=0,Februar_février!G36=" "),"NOK","OK")</f>
        <v>NOK</v>
      </c>
      <c r="V33" s="514">
        <f>IF(T_01!W33="OK",Februar_février!I36-Februar_février!H36,0)</f>
        <v>0</v>
      </c>
      <c r="W33" s="509" t="str">
        <f>IF(OR(Februar_février!H36=0,Februar_février!H36=" ",Februar_février!I36=0,Februar_février!I36=" "),"NOK","OK")</f>
        <v>NOK</v>
      </c>
      <c r="X33" s="514">
        <f>IF(T_01!Y33="OK",Februar_février!K36-Februar_février!J36,0)</f>
        <v>0</v>
      </c>
      <c r="Y33" s="509" t="str">
        <f>IF(OR(Februar_février!J36=0,Februar_février!J36=" ",Februar_février!K36=0,Februar_février!K36=" "),"NOK","OK")</f>
        <v>NOK</v>
      </c>
      <c r="Z33" s="510">
        <f t="shared" si="2"/>
        <v>0</v>
      </c>
      <c r="AA33" s="510">
        <f>IF(OR(Februar_février!N36=6,Februar_février!N36=8,Februar_février!N36=10),0,Februar_février!O36)</f>
        <v>0</v>
      </c>
      <c r="AB33" s="515" t="str">
        <f>VLOOKUP(Februar_février!N36,$GY$1:$LP$11,2,FALSE)</f>
        <v xml:space="preserve"> </v>
      </c>
      <c r="AC33" s="513">
        <f t="shared" si="13"/>
        <v>42059</v>
      </c>
      <c r="AD33" s="509" t="str">
        <f>IF(AC33="","",VLOOKUP(WEEKDAY(AC33),$A$71:$F$77,1+VLOOKUP(Bilanz_bilan!$D$42,T_01!$A$67:$B$68,2,FALSE)))</f>
        <v>Lu</v>
      </c>
      <c r="AE33" s="55"/>
      <c r="AF33" s="91"/>
      <c r="AG33" s="20"/>
      <c r="AH33" s="20"/>
      <c r="AI33" s="18">
        <f>IF(T_01!AJ33="OK",März_mars!E36-März_mars!D36,0)</f>
        <v>0</v>
      </c>
      <c r="AJ33" s="14" t="str">
        <f>IF(OR(März_mars!D36=0,März_mars!D36=" ",März_mars!E36=0,März_mars!E36=" "),"NOK","OK")</f>
        <v>NOK</v>
      </c>
      <c r="AK33" s="18">
        <f>IF(T_01!AL33="OK",März_mars!G36-März_mars!F36,0)</f>
        <v>0</v>
      </c>
      <c r="AL33" s="14" t="str">
        <f>IF(OR(März_mars!F36=0,März_mars!F36=" ",März_mars!G36=0,März_mars!G36=" "),"NOK","OK")</f>
        <v>NOK</v>
      </c>
      <c r="AM33" s="18">
        <f>IF(T_01!AN33="OK",März_mars!I36-März_mars!H36,0)</f>
        <v>0</v>
      </c>
      <c r="AN33" s="14" t="str">
        <f>IF(OR(März_mars!H36=0,März_mars!H36=" ",März_mars!I36=0,März_mars!I36=" "),"NOK","OK")</f>
        <v>NOK</v>
      </c>
      <c r="AO33" s="18">
        <f>IF(T_01!AP33="OK",März_mars!K36-März_mars!J36,0)</f>
        <v>0</v>
      </c>
      <c r="AP33" s="14" t="str">
        <f>IF(OR(März_mars!J36=0,März_mars!J36=" ",März_mars!K36=0,März_mars!K36=" "),"NOK","OK")</f>
        <v>NOK</v>
      </c>
      <c r="AQ33" s="15">
        <f t="shared" si="3"/>
        <v>0</v>
      </c>
      <c r="AR33" s="15">
        <f>IF(OR(März_mars!N36=6,März_mars!N36=8,März_mars!N36=10),0,März_mars!O36)</f>
        <v>0</v>
      </c>
      <c r="AS33" s="19" t="str">
        <f>VLOOKUP(März_mars!N36,T_01!$GY$1:$LP$11,2,FALSE)</f>
        <v xml:space="preserve"> </v>
      </c>
      <c r="AT33" s="17">
        <f t="shared" si="14"/>
        <v>42087</v>
      </c>
      <c r="AU33" s="14" t="str">
        <f>IF(AT33="","",VLOOKUP(WEEKDAY(AT33),$A$71:$F$77,1+VLOOKUP(Bilanz_bilan!$D$42,T_01!$A$67:$B$68,2,FALSE)))</f>
        <v>Lu</v>
      </c>
      <c r="AV33" s="55"/>
      <c r="AW33" s="91"/>
      <c r="AX33" s="20"/>
      <c r="AZ33" s="514">
        <f>IF(T_01!BA33="OK",April_avril!E36-April_avril!D36,0)</f>
        <v>0</v>
      </c>
      <c r="BA33" s="509" t="str">
        <f>IF(OR(April_avril!D36=0,April_avril!D36=" ",April_avril!E36=0,April_avril!E36=" "),"NOK","OK")</f>
        <v>NOK</v>
      </c>
      <c r="BB33" s="514">
        <f>IF(T_01!BC33="OK",April_avril!G36-April_avril!F36,0)</f>
        <v>0</v>
      </c>
      <c r="BC33" s="509" t="str">
        <f>IF(OR(April_avril!F36=0,April_avril!F36=" ",April_avril!G36=0,April_avril!G36=" "),"NOK","OK")</f>
        <v>NOK</v>
      </c>
      <c r="BD33" s="514">
        <f>IF(T_01!BE33="OK",April_avril!I36-April_avril!H36,0)</f>
        <v>0</v>
      </c>
      <c r="BE33" s="509" t="str">
        <f>IF(OR(April_avril!H36=0,April_avril!H36=" ",April_avril!I36=0,April_avril!I36=" "),"NOK","OK")</f>
        <v>NOK</v>
      </c>
      <c r="BF33" s="514">
        <f>IF(T_01!BG33="OK",April_avril!K36-April_avril!J36,0)</f>
        <v>0</v>
      </c>
      <c r="BG33" s="509" t="str">
        <f>IF(OR(April_avril!J36=0,April_avril!J36=" ",April_avril!K36=0,April_avril!K36=" "),"NOK","OK")</f>
        <v>NOK</v>
      </c>
      <c r="BH33" s="510">
        <f t="shared" si="0"/>
        <v>0</v>
      </c>
      <c r="BI33" s="510">
        <f>IF(OR(April_avril!N36=6,April_avril!N36=8,April_avril!N36=10),0,April_avril!O36)</f>
        <v>0</v>
      </c>
      <c r="BJ33" s="515" t="str">
        <f>VLOOKUP(April_avril!N36,$GY$1:$LP$11,2,FALSE)</f>
        <v xml:space="preserve"> </v>
      </c>
      <c r="BK33" s="513">
        <f t="shared" si="15"/>
        <v>42118</v>
      </c>
      <c r="BL33" s="462" t="str">
        <f>IF(BK33="","",VLOOKUP(WEEKDAY(BK33),$A$71:$F$77,1+VLOOKUP(Bilanz_bilan!$D$42,T_01!$A$67:$B$68,2,FALSE)))</f>
        <v>Je</v>
      </c>
      <c r="BM33" s="55"/>
      <c r="BN33" s="91"/>
      <c r="BQ33" s="18">
        <f>IF(T_01!BR33="OK",Mai_mai!E36-Mai_mai!D36,0)</f>
        <v>0</v>
      </c>
      <c r="BR33" s="14" t="str">
        <f>IF(OR(Mai_mai!D36=0,Mai_mai!D36=" ",Mai_mai!E36=0,Mai_mai!E36=" "),"NOK","OK")</f>
        <v>NOK</v>
      </c>
      <c r="BS33" s="18">
        <f>IF(T_01!BT33="OK",Mai_mai!G36-Mai_mai!F36,0)</f>
        <v>0</v>
      </c>
      <c r="BT33" s="14" t="str">
        <f>IF(OR(Mai_mai!F36=0,Mai_mai!F36=" ",Mai_mai!G36=0,Mai_mai!G36=" "),"NOK","OK")</f>
        <v>NOK</v>
      </c>
      <c r="BU33" s="18">
        <f>IF(T_01!BV33="OK",Mai_mai!I36-Mai_mai!H36,0)</f>
        <v>0</v>
      </c>
      <c r="BV33" s="14" t="str">
        <f>IF(OR(Mai_mai!H36=0,Mai_mai!H36=" ",Mai_mai!I36=0,Mai_mai!I36=" "),"NOK","OK")</f>
        <v>NOK</v>
      </c>
      <c r="BW33" s="18">
        <f>IF(T_01!BX33="OK",Mai_mai!K36-Mai_mai!J36,0)</f>
        <v>0</v>
      </c>
      <c r="BX33" s="14" t="str">
        <f>IF(OR(Mai_mai!J36=0,Mai_mai!J36=" ",Mai_mai!K36=0,Mai_mai!K36=" "),"NOK","OK")</f>
        <v>NOK</v>
      </c>
      <c r="BY33" s="15">
        <f t="shared" si="4"/>
        <v>0</v>
      </c>
      <c r="BZ33" s="15">
        <f>IF(OR(Mai_mai!N36=6,Mai_mai!N36=8,Mai_mai!N36=10),0,Mai_mai!O36)</f>
        <v>0</v>
      </c>
      <c r="CA33" s="19" t="str">
        <f>VLOOKUP(Mai_mai!N36,T_01!$GY$1:$LP$11,2,FALSE)</f>
        <v xml:space="preserve"> </v>
      </c>
      <c r="CB33" s="17">
        <f t="shared" si="16"/>
        <v>42148</v>
      </c>
      <c r="CC33" s="14" t="str">
        <f>IF(CB33="","",VLOOKUP(WEEKDAY(CB33),$A$71:$F$77,1+VLOOKUP(Bilanz_bilan!$D$42,T_01!$A$67:$B$68,2,FALSE)))</f>
        <v>Sa</v>
      </c>
      <c r="CD33" s="55"/>
      <c r="CE33" s="91"/>
      <c r="CH33" s="514">
        <f>IF(T_01!CI33="OK",Juni_juin!E36-Juni_juin!D36,0)</f>
        <v>0</v>
      </c>
      <c r="CI33" s="509" t="str">
        <f>IF(OR(Juni_juin!D36=0,Juni_juin!D36=" ",Juni_juin!E36=0,Juni_juin!E36=" "),"NOK","OK")</f>
        <v>NOK</v>
      </c>
      <c r="CJ33" s="514">
        <f>IF(T_01!CK33="OK",Juni_juin!G36-Juni_juin!F36,0)</f>
        <v>0</v>
      </c>
      <c r="CK33" s="509" t="str">
        <f>IF(OR(Juni_juin!F36=0,Juni_juin!F36=" ",Juni_juin!G36=0,Juni_juin!G36=" "),"NOK","OK")</f>
        <v>NOK</v>
      </c>
      <c r="CL33" s="514">
        <f>IF(T_01!CM33="OK",Juni_juin!I36-Juni_juin!H36,0)</f>
        <v>0</v>
      </c>
      <c r="CM33" s="509" t="str">
        <f>IF(OR(Juni_juin!H36=0,Juni_juin!H36=" ",Juni_juin!I36=0,Juni_juin!I36=" "),"NOK","OK")</f>
        <v>NOK</v>
      </c>
      <c r="CN33" s="514">
        <f>IF(T_01!CO33="OK",Juni_juin!K36-Juni_juin!J36,0)</f>
        <v>0</v>
      </c>
      <c r="CO33" s="509" t="str">
        <f>IF(OR(Juni_juin!J36=0,Juni_juin!J36=" ",Juni_juin!K36=0,Juni_juin!K36=" "),"NOK","OK")</f>
        <v>NOK</v>
      </c>
      <c r="CP33" s="510">
        <f t="shared" si="5"/>
        <v>0</v>
      </c>
      <c r="CQ33" s="510">
        <f>IF(OR(Juni_juin!N36=6,Juni_juin!N36=8,Juni_juin!N36=10),0,Juni_juin!O36)</f>
        <v>0</v>
      </c>
      <c r="CR33" s="515" t="str">
        <f>VLOOKUP(Juni_juin!N36,$GY$1:$LP$11,2,FALSE)</f>
        <v xml:space="preserve"> </v>
      </c>
      <c r="CS33" s="513">
        <f t="shared" si="17"/>
        <v>42179</v>
      </c>
      <c r="CT33" s="509" t="str">
        <f>IF(CS33="","",VLOOKUP(WEEKDAY(CS33),$A$71:$F$77,1+VLOOKUP(Bilanz_bilan!$D$42,T_01!$A$67:$B$68,2,FALSE)))</f>
        <v>Ma</v>
      </c>
      <c r="CU33" s="55"/>
      <c r="CV33" s="91"/>
      <c r="CW33" s="20"/>
      <c r="CY33" s="18">
        <f>IF(T_01!CZ33="OK",Juli_juillet!E36-Juli_juillet!D36,0)</f>
        <v>0</v>
      </c>
      <c r="CZ33" s="14" t="str">
        <f>IF(OR(Juli_juillet!D36=0,Juli_juillet!D36=" ",Juli_juillet!E36=0,Juli_juillet!E36=" "),"NOK","OK")</f>
        <v>NOK</v>
      </c>
      <c r="DA33" s="18">
        <f>IF(T_01!DB33="OK",Juli_juillet!G36-Juli_juillet!F36,0)</f>
        <v>0</v>
      </c>
      <c r="DB33" s="14" t="str">
        <f>IF(OR(Juli_juillet!F36=0,Juli_juillet!F36=" ",Juli_juillet!G36=0,Juli_juillet!G36=" "),"NOK","OK")</f>
        <v>NOK</v>
      </c>
      <c r="DC33" s="18">
        <f>IF(T_01!DD33="OK",Juli_juillet!I36-Juli_juillet!H36,0)</f>
        <v>0</v>
      </c>
      <c r="DD33" s="14" t="str">
        <f>IF(OR(Juli_juillet!H36=0,Juli_juillet!H36=" ",Juli_juillet!I36=0,Juli_juillet!I36=" "),"NOK","OK")</f>
        <v>NOK</v>
      </c>
      <c r="DE33" s="18">
        <f>IF(T_01!DF33="OK",Juli_juillet!K36-Juli_juillet!J36,0)</f>
        <v>0</v>
      </c>
      <c r="DF33" s="14" t="str">
        <f>IF(OR(Juli_juillet!J36=0,Juli_juillet!J36=" ",Juli_juillet!K36=0,Juli_juillet!K36=" "),"NOK","OK")</f>
        <v>NOK</v>
      </c>
      <c r="DG33" s="15">
        <f t="shared" si="6"/>
        <v>0</v>
      </c>
      <c r="DH33" s="15">
        <f>IF(OR(Juli_juillet!N36=6,Juli_juillet!N36=8,Juli_juillet!N36=10),0,Juli_juillet!O36)</f>
        <v>0</v>
      </c>
      <c r="DI33" s="19" t="str">
        <f>VLOOKUP(Juli_juillet!N36,T_01!$GY$1:$LP$11,2,FALSE)</f>
        <v xml:space="preserve"> </v>
      </c>
      <c r="DJ33" s="17">
        <f t="shared" si="18"/>
        <v>42209</v>
      </c>
      <c r="DK33" s="14" t="str">
        <f>IF(DJ33="","",VLOOKUP(WEEKDAY(DJ33),$A$71:$F$77,1+VLOOKUP(Bilanz_bilan!$D$42,T_01!$A$67:$B$68,2,FALSE)))</f>
        <v>Je</v>
      </c>
      <c r="DL33" s="55"/>
      <c r="DM33" s="91"/>
      <c r="DP33" s="514">
        <f>IF(T_01!DQ33="OK",August_août!E36-August_août!D36,0)</f>
        <v>0</v>
      </c>
      <c r="DQ33" s="509" t="str">
        <f>IF(OR(August_août!D36=0,August_août!D36=" ",August_août!E36=0,August_août!E36=" "),"NOK","OK")</f>
        <v>NOK</v>
      </c>
      <c r="DR33" s="514">
        <f>IF(T_01!DS33="OK",August_août!G36-August_août!F36,0)</f>
        <v>0</v>
      </c>
      <c r="DS33" s="509" t="str">
        <f>IF(OR(August_août!F36=0,August_août!F36=" ",August_août!G36=0,August_août!G36=" "),"NOK","OK")</f>
        <v>NOK</v>
      </c>
      <c r="DT33" s="514">
        <f>IF(T_01!DU33="OK",August_août!I36-August_août!H36,0)</f>
        <v>0</v>
      </c>
      <c r="DU33" s="509" t="str">
        <f>IF(OR(August_août!H36=0,August_août!H36=" ",August_août!I36=0,August_août!I36=" "),"NOK","OK")</f>
        <v>NOK</v>
      </c>
      <c r="DV33" s="514">
        <f>IF(T_01!DW33="OK",August_août!K36-August_août!J36,0)</f>
        <v>0</v>
      </c>
      <c r="DW33" s="509" t="str">
        <f>IF(OR(August_août!J36=0,August_août!J36=" ",August_août!K36=0,August_août!K36=" "),"NOK","OK")</f>
        <v>NOK</v>
      </c>
      <c r="DX33" s="510">
        <f t="shared" si="7"/>
        <v>0</v>
      </c>
      <c r="DY33" s="510">
        <f>IF(OR(August_août!N36=6,August_août!N36=8,August_août!N36=10),0,August_août!O36)</f>
        <v>0</v>
      </c>
      <c r="DZ33" s="515" t="str">
        <f>VLOOKUP(August_août!N36,T_01!$GY$1:$LP$11,2,FALSE)</f>
        <v xml:space="preserve"> </v>
      </c>
      <c r="EA33" s="513">
        <f t="shared" si="19"/>
        <v>42240</v>
      </c>
      <c r="EB33" s="509" t="str">
        <f>IF(EA33="","",VLOOKUP(WEEKDAY(EA33),$A$71:$F$77,1+VLOOKUP(Bilanz_bilan!$D$42,T_01!$A$67:$B$68,2,FALSE)))</f>
        <v>Di</v>
      </c>
      <c r="EC33" s="55"/>
      <c r="ED33" s="91"/>
      <c r="EG33" s="18">
        <f>IF(T_01!EH33="OK",September_septembre!E36-September_septembre!D36,0)</f>
        <v>0</v>
      </c>
      <c r="EH33" s="14" t="str">
        <f>IF(OR(September_septembre!D36=0,September_septembre!D36=" ",September_septembre!E36=0,September_septembre!E36=" "),"NOK","OK")</f>
        <v>NOK</v>
      </c>
      <c r="EI33" s="18">
        <f>IF(T_01!EJ33="OK",September_septembre!G36-September_septembre!F36,0)</f>
        <v>0</v>
      </c>
      <c r="EJ33" s="14" t="str">
        <f>IF(OR(September_septembre!F36=0,September_septembre!F36=" ",September_septembre!G36=0,September_septembre!G36=" "),"NOK","OK")</f>
        <v>NOK</v>
      </c>
      <c r="EK33" s="18">
        <f>IF(T_01!EL33="OK",September_septembre!I36-September_septembre!H36,0)</f>
        <v>0</v>
      </c>
      <c r="EL33" s="14" t="str">
        <f>IF(OR(September_septembre!H36=0,September_septembre!H36=" ",September_septembre!I36=0,September_septembre!I36=" "),"NOK","OK")</f>
        <v>NOK</v>
      </c>
      <c r="EM33" s="18">
        <f>IF(T_01!EN33="OK",September_septembre!K36-September_septembre!J36,0)</f>
        <v>0</v>
      </c>
      <c r="EN33" s="14" t="str">
        <f>IF(OR(September_septembre!J36=0,September_septembre!J36=" ",September_septembre!K36=0,September_septembre!K36=" "),"NOK","OK")</f>
        <v>NOK</v>
      </c>
      <c r="EO33" s="15">
        <f t="shared" si="8"/>
        <v>0</v>
      </c>
      <c r="EP33" s="15">
        <f>IF(OR(September_septembre!N36=6,September_septembre!N36=8,September_septembre!N36=10),0,September_septembre!O36)</f>
        <v>0</v>
      </c>
      <c r="EQ33" s="19" t="str">
        <f>VLOOKUP(September_septembre!N36,T_01!$GY$1:$LP$11,2,FALSE)</f>
        <v xml:space="preserve"> </v>
      </c>
      <c r="ER33" s="17">
        <f t="shared" si="20"/>
        <v>42271</v>
      </c>
      <c r="ES33" s="14" t="str">
        <f>IF(ER33="","",VLOOKUP(WEEKDAY(ER33),$A$71:$F$77,1+VLOOKUP(Bilanz_bilan!$D$42,T_01!$A$67:$B$68,2,FALSE)))</f>
        <v>Me</v>
      </c>
      <c r="ET33" s="55"/>
      <c r="EU33" s="91"/>
      <c r="EX33" s="514">
        <f>IF(T_01!EY33="OK",Oktober_octobre!E36-Oktober_octobre!D36,0)</f>
        <v>0</v>
      </c>
      <c r="EY33" s="509" t="str">
        <f>IF(OR(Oktober_octobre!D36=0,Oktober_octobre!D36=" ",Oktober_octobre!E36=0,Oktober_octobre!E36=" "),"NOK","OK")</f>
        <v>NOK</v>
      </c>
      <c r="EZ33" s="514">
        <f>IF(T_01!FA33="OK",Oktober_octobre!G36-Oktober_octobre!F36,0)</f>
        <v>0</v>
      </c>
      <c r="FA33" s="509" t="str">
        <f>IF(OR(Oktober_octobre!F36=0,Oktober_octobre!F36=" ",Oktober_octobre!G36=0,Oktober_octobre!G36=" "),"NOK","OK")</f>
        <v>NOK</v>
      </c>
      <c r="FB33" s="514">
        <f>IF(T_01!FC33="OK",Oktober_octobre!I36-Oktober_octobre!H36,0)</f>
        <v>0</v>
      </c>
      <c r="FC33" s="509" t="str">
        <f>IF(OR(Oktober_octobre!H36=0,Oktober_octobre!H36=" ",Oktober_octobre!I36=0,Oktober_octobre!I36=" "),"NOK","OK")</f>
        <v>NOK</v>
      </c>
      <c r="FD33" s="514">
        <f>IF(T_01!FE33="OK",Oktober_octobre!K36-Oktober_octobre!J36,0)</f>
        <v>0</v>
      </c>
      <c r="FE33" s="509" t="str">
        <f>IF(OR(Oktober_octobre!J36=0,Oktober_octobre!J36=" ",Oktober_octobre!K36=0,Oktober_octobre!K36=" "),"NOK","OK")</f>
        <v>NOK</v>
      </c>
      <c r="FF33" s="510">
        <f t="shared" si="9"/>
        <v>0</v>
      </c>
      <c r="FG33" s="510">
        <f>IF(OR(Oktober_octobre!N36=6,Oktober_octobre!N36=8,Oktober_octobre!N36=10),0,Oktober_octobre!O36)</f>
        <v>0</v>
      </c>
      <c r="FH33" s="515" t="str">
        <f>VLOOKUP(Oktober_octobre!N36,T_01!$GY$1:$LP$11,2,FALSE)</f>
        <v xml:space="preserve"> </v>
      </c>
      <c r="FI33" s="516">
        <f t="shared" si="21"/>
        <v>42301</v>
      </c>
      <c r="FJ33" s="509" t="str">
        <f>IF(FI33="","",VLOOKUP(WEEKDAY(FI33),$A$71:$F$77,1+VLOOKUP(Bilanz_bilan!$D$42,T_01!$A$67:$B$68,2,FALSE)))</f>
        <v>Ve</v>
      </c>
      <c r="FK33" s="55"/>
      <c r="FL33" s="91"/>
      <c r="FO33" s="18">
        <f>IF(T_01!FP33="OK",November_novembre!E36-November_novembre!D36,0)</f>
        <v>0</v>
      </c>
      <c r="FP33" s="14" t="str">
        <f>IF(OR(November_novembre!D36=0,November_novembre!D36=" ",November_novembre!E36=0,November_novembre!E36=" "),"NOK","OK")</f>
        <v>NOK</v>
      </c>
      <c r="FQ33" s="18">
        <f>IF(T_01!FR33="OK",November_novembre!G36-November_novembre!F36,0)</f>
        <v>0</v>
      </c>
      <c r="FR33" s="14" t="str">
        <f>IF(OR(November_novembre!F36=0,November_novembre!F36=" ",November_novembre!G36=0,November_novembre!G36=" "),"NOK","OK")</f>
        <v>NOK</v>
      </c>
      <c r="FS33" s="18">
        <f>IF(T_01!FT33="OK",November_novembre!I36-November_novembre!H36,0)</f>
        <v>0</v>
      </c>
      <c r="FT33" s="14" t="str">
        <f>IF(OR(November_novembre!H36=0,November_novembre!H36=" ",November_novembre!I36=0,November_novembre!I36=" "),"NOK","OK")</f>
        <v>NOK</v>
      </c>
      <c r="FU33" s="18">
        <f>IF(T_01!FV33="OK",November_novembre!K36-November_novembre!J36,0)</f>
        <v>0</v>
      </c>
      <c r="FV33" s="14" t="str">
        <f>IF(OR(November_novembre!J36=0,November_novembre!J36=" ",November_novembre!K36=0,November_novembre!K36=" "),"NOK","OK")</f>
        <v>NOK</v>
      </c>
      <c r="FW33" s="15">
        <f t="shared" si="10"/>
        <v>0</v>
      </c>
      <c r="FX33" s="15">
        <f>IF(OR(November_novembre!N36=6,November_novembre!N36=8,November_novembre!N36=10),0,November_novembre!O36)</f>
        <v>0</v>
      </c>
      <c r="FY33" s="19" t="str">
        <f>VLOOKUP(November_novembre!N36,T_01!$GY$1:$LP$11,2,FALSE)</f>
        <v xml:space="preserve"> </v>
      </c>
      <c r="FZ33" s="17">
        <f t="shared" si="22"/>
        <v>42332</v>
      </c>
      <c r="GA33" s="14" t="str">
        <f>IF(FZ33="","",VLOOKUP(WEEKDAY(FZ33),$A$71:$F$77,1+VLOOKUP(Bilanz_bilan!$D$42,T_01!$A$67:$B$68,2,FALSE)))</f>
        <v>Lu</v>
      </c>
      <c r="GB33" s="91"/>
      <c r="GC33" s="91"/>
      <c r="GF33" s="514">
        <f>IF(T_01!GG33="OK",Dezember_décembre!E36-Dezember_décembre!D36,0)</f>
        <v>0</v>
      </c>
      <c r="GG33" s="509" t="str">
        <f>IF(OR(Dezember_décembre!D36=0,Dezember_décembre!D36=" ",Dezember_décembre!E36=0,Dezember_décembre!E36=" "),"NOK","OK")</f>
        <v>NOK</v>
      </c>
      <c r="GH33" s="514">
        <f>IF(T_01!GI33="OK",Dezember_décembre!G36-Dezember_décembre!F36,0)</f>
        <v>0</v>
      </c>
      <c r="GI33" s="509" t="str">
        <f>IF(OR(Dezember_décembre!F36=0,Dezember_décembre!F36=" ",Dezember_décembre!G36=0,Dezember_décembre!G36=" "),"NOK","OK")</f>
        <v>NOK</v>
      </c>
      <c r="GJ33" s="514">
        <f>IF(T_01!GK33="OK",Dezember_décembre!I36-Dezember_décembre!H36,0)</f>
        <v>0</v>
      </c>
      <c r="GK33" s="509" t="str">
        <f>IF(OR(Dezember_décembre!H36=0,Dezember_décembre!H36=" ",Dezember_décembre!I36=0,Dezember_décembre!I36=" "),"NOK","OK")</f>
        <v>NOK</v>
      </c>
      <c r="GL33" s="514">
        <f>IF(T_01!GM33="OK",Dezember_décembre!K36-Dezember_décembre!J36,0)</f>
        <v>0</v>
      </c>
      <c r="GM33" s="509" t="str">
        <f>IF(OR(Dezember_décembre!J36=0,Dezember_décembre!J36=" ",Dezember_décembre!K36=0,Dezember_décembre!K36=" "),"NOK","OK")</f>
        <v>NOK</v>
      </c>
      <c r="GN33" s="510">
        <f t="shared" si="11"/>
        <v>0</v>
      </c>
      <c r="GO33" s="510">
        <f>IF(OR(Dezember_décembre!N36=6,Dezember_décembre!N36=8,Dezember_décembre!N36=10),0,Dezember_décembre!O36)</f>
        <v>0</v>
      </c>
      <c r="GP33" s="515" t="str">
        <f>VLOOKUP(Dezember_décembre!N36,T_01!$GY$1:$LP$11,2,FALSE)</f>
        <v xml:space="preserve"> </v>
      </c>
      <c r="GQ33" s="513">
        <f t="shared" si="23"/>
        <v>42362</v>
      </c>
      <c r="GR33" s="509" t="str">
        <f>IF(GQ33="","",VLOOKUP(WEEKDAY(GQ33),$A$71:$F$77,1+VLOOKUP(Bilanz_bilan!$D$42,T_01!$A$67:$B$68,2,FALSE)))</f>
        <v>Me</v>
      </c>
      <c r="GS33" s="561">
        <v>1</v>
      </c>
      <c r="GT33" s="91" t="s">
        <v>175</v>
      </c>
    </row>
    <row r="34" spans="1:203" ht="14.25">
      <c r="A34" s="18">
        <f>IF(T_01!B34="OK",Januar_janvier!E37-Januar_janvier!D37,0)</f>
        <v>0</v>
      </c>
      <c r="B34" s="14" t="str">
        <f>IF(OR(Januar_janvier!D37=0,Januar_janvier!D37=" ",Januar_janvier!E37=0,Januar_janvier!E37=" "),"NOK","OK")</f>
        <v>NOK</v>
      </c>
      <c r="C34" s="18">
        <f>IF(T_01!D34="OK",Januar_janvier!G37-Januar_janvier!F37,0)</f>
        <v>0</v>
      </c>
      <c r="D34" s="14" t="str">
        <f>IF(OR(Januar_janvier!F37=0,Januar_janvier!F37=" ",Januar_janvier!G37=0,Januar_janvier!G37=" "),"NOK","OK")</f>
        <v>NOK</v>
      </c>
      <c r="E34" s="18">
        <f>IF(T_01!F34="OK",Januar_janvier!I37-Januar_janvier!H37,0)</f>
        <v>0</v>
      </c>
      <c r="F34" s="14" t="str">
        <f>IF(OR(Januar_janvier!H37=0,Januar_janvier!H37=" ",Januar_janvier!I37=0,Januar_janvier!I37=" "),"NOK","OK")</f>
        <v>NOK</v>
      </c>
      <c r="G34" s="18">
        <f>IF(T_01!H34="OK",Januar_janvier!K37-Januar_janvier!J37,0)</f>
        <v>0</v>
      </c>
      <c r="H34" s="14" t="str">
        <f>IF(OR(Januar_janvier!J37=0,Januar_janvier!J37=" ",Januar_janvier!K37=0,Januar_janvier!K37=" "),"NOK","OK")</f>
        <v>NOK</v>
      </c>
      <c r="I34" s="15">
        <f t="shared" si="1"/>
        <v>0</v>
      </c>
      <c r="J34" s="15">
        <f>IF(OR(Januar_janvier!N37=6,Januar_janvier!N37=8,Januar_janvier!N37=10),0,Januar_janvier!O37)</f>
        <v>0</v>
      </c>
      <c r="K34" s="19" t="str">
        <f>VLOOKUP(Januar_janvier!N37,T_01!$GY$1:$LP$11,2,FALSE)</f>
        <v xml:space="preserve"> </v>
      </c>
      <c r="L34" s="85">
        <f t="shared" si="12"/>
        <v>42029</v>
      </c>
      <c r="M34" s="14" t="str">
        <f>IF(L34="","",VLOOKUP(WEEKDAY(L34),$A$71:$F$77,1+VLOOKUP(Bilanz_bilan!$D$42,T_01!$A$67:$B$68,2,FALSE)))</f>
        <v>Sa</v>
      </c>
      <c r="N34" s="55"/>
      <c r="O34" s="91"/>
      <c r="R34" s="514">
        <f>IF(T_01!S34="OK",Februar_février!E37-Februar_février!D37,0)</f>
        <v>0</v>
      </c>
      <c r="S34" s="509" t="str">
        <f>IF(OR(Februar_février!D37=0,Februar_février!D37=" ",Februar_février!E37=0,Februar_février!E37=" "),"NOK","OK")</f>
        <v>NOK</v>
      </c>
      <c r="T34" s="514">
        <f>IF(T_01!U34="OK",Februar_février!G37-Februar_février!F37,0)</f>
        <v>0</v>
      </c>
      <c r="U34" s="509" t="str">
        <f>IF(OR(Februar_février!F37=0,Februar_février!F37=" ",Februar_février!G37=0,Februar_février!G37=" "),"NOK","OK")</f>
        <v>NOK</v>
      </c>
      <c r="V34" s="514">
        <f>IF(T_01!W34="OK",Februar_février!I37-Februar_février!H37,0)</f>
        <v>0</v>
      </c>
      <c r="W34" s="509" t="str">
        <f>IF(OR(Februar_février!H37=0,Februar_février!H37=" ",Februar_février!I37=0,Februar_février!I37=" "),"NOK","OK")</f>
        <v>NOK</v>
      </c>
      <c r="X34" s="514">
        <f>IF(T_01!Y34="OK",Februar_février!K37-Februar_février!J37,0)</f>
        <v>0</v>
      </c>
      <c r="Y34" s="509" t="str">
        <f>IF(OR(Februar_février!J37=0,Februar_février!J37=" ",Februar_février!K37=0,Februar_février!K37=" "),"NOK","OK")</f>
        <v>NOK</v>
      </c>
      <c r="Z34" s="510">
        <f t="shared" si="2"/>
        <v>0</v>
      </c>
      <c r="AA34" s="510">
        <f>IF(OR(Februar_février!N37=6,Februar_février!N37=8,Februar_février!N37=10),0,Februar_février!O37)</f>
        <v>0</v>
      </c>
      <c r="AB34" s="515" t="str">
        <f>VLOOKUP(Februar_février!N37,$GY$1:$LP$11,2,FALSE)</f>
        <v xml:space="preserve"> </v>
      </c>
      <c r="AC34" s="513">
        <f t="shared" si="13"/>
        <v>42060</v>
      </c>
      <c r="AD34" s="509" t="str">
        <f>IF(AC34="","",VLOOKUP(WEEKDAY(AC34),$A$71:$F$77,1+VLOOKUP(Bilanz_bilan!$D$42,T_01!$A$67:$B$68,2,FALSE)))</f>
        <v>Ma</v>
      </c>
      <c r="AE34" s="55"/>
      <c r="AF34" s="91"/>
      <c r="AH34" s="20"/>
      <c r="AI34" s="18">
        <f>IF(T_01!AJ34="OK",März_mars!E37-März_mars!D37,0)</f>
        <v>0</v>
      </c>
      <c r="AJ34" s="14" t="str">
        <f>IF(OR(März_mars!D37=0,März_mars!D37=" ",März_mars!E37=0,März_mars!E37=" "),"NOK","OK")</f>
        <v>NOK</v>
      </c>
      <c r="AK34" s="18">
        <f>IF(T_01!AL34="OK",März_mars!G37-März_mars!F37,0)</f>
        <v>0</v>
      </c>
      <c r="AL34" s="14" t="str">
        <f>IF(OR(März_mars!F37=0,März_mars!F37=" ",März_mars!G37=0,März_mars!G37=" "),"NOK","OK")</f>
        <v>NOK</v>
      </c>
      <c r="AM34" s="18">
        <f>IF(T_01!AN34="OK",März_mars!I37-März_mars!H37,0)</f>
        <v>0</v>
      </c>
      <c r="AN34" s="14" t="str">
        <f>IF(OR(März_mars!H37=0,März_mars!H37=" ",März_mars!I37=0,März_mars!I37=" "),"NOK","OK")</f>
        <v>NOK</v>
      </c>
      <c r="AO34" s="18">
        <f>IF(T_01!AP34="OK",März_mars!K37-März_mars!J37,0)</f>
        <v>0</v>
      </c>
      <c r="AP34" s="14" t="str">
        <f>IF(OR(März_mars!J37=0,März_mars!J37=" ",März_mars!K37=0,März_mars!K37=" "),"NOK","OK")</f>
        <v>NOK</v>
      </c>
      <c r="AQ34" s="15">
        <f t="shared" si="3"/>
        <v>0</v>
      </c>
      <c r="AR34" s="15">
        <f>IF(OR(März_mars!N37=6,März_mars!N37=8,März_mars!N37=10),0,März_mars!O37)</f>
        <v>0</v>
      </c>
      <c r="AS34" s="19" t="str">
        <f>VLOOKUP(März_mars!N37,T_01!$GY$1:$LP$11,2,FALSE)</f>
        <v xml:space="preserve"> </v>
      </c>
      <c r="AT34" s="17">
        <f t="shared" si="14"/>
        <v>42088</v>
      </c>
      <c r="AU34" s="14" t="str">
        <f>IF(AT34="","",VLOOKUP(WEEKDAY(AT34),$A$71:$F$77,1+VLOOKUP(Bilanz_bilan!$D$42,T_01!$A$67:$B$68,2,FALSE)))</f>
        <v>Ma</v>
      </c>
      <c r="AV34" s="55"/>
      <c r="AW34" s="91"/>
      <c r="AX34" s="20"/>
      <c r="AZ34" s="514">
        <f>IF(T_01!BA34="OK",April_avril!E37-April_avril!D37,0)</f>
        <v>0</v>
      </c>
      <c r="BA34" s="509" t="str">
        <f>IF(OR(April_avril!D37=0,April_avril!D37=" ",April_avril!E37=0,April_avril!E37=" "),"NOK","OK")</f>
        <v>NOK</v>
      </c>
      <c r="BB34" s="514">
        <f>IF(T_01!BC34="OK",April_avril!G37-April_avril!F37,0)</f>
        <v>0</v>
      </c>
      <c r="BC34" s="509" t="str">
        <f>IF(OR(April_avril!F37=0,April_avril!F37=" ",April_avril!G37=0,April_avril!G37=" "),"NOK","OK")</f>
        <v>NOK</v>
      </c>
      <c r="BD34" s="514">
        <f>IF(T_01!BE34="OK",April_avril!I37-April_avril!H37,0)</f>
        <v>0</v>
      </c>
      <c r="BE34" s="509" t="str">
        <f>IF(OR(April_avril!H37=0,April_avril!H37=" ",April_avril!I37=0,April_avril!I37=" "),"NOK","OK")</f>
        <v>NOK</v>
      </c>
      <c r="BF34" s="514">
        <f>IF(T_01!BG34="OK",April_avril!K37-April_avril!J37,0)</f>
        <v>0</v>
      </c>
      <c r="BG34" s="509" t="str">
        <f>IF(OR(April_avril!J37=0,April_avril!J37=" ",April_avril!K37=0,April_avril!K37=" "),"NOK","OK")</f>
        <v>NOK</v>
      </c>
      <c r="BH34" s="510">
        <f t="shared" si="0"/>
        <v>0</v>
      </c>
      <c r="BI34" s="510">
        <f>IF(OR(April_avril!N37=6,April_avril!N37=8,April_avril!N37=10),0,April_avril!O37)</f>
        <v>0</v>
      </c>
      <c r="BJ34" s="515" t="str">
        <f>VLOOKUP(April_avril!N37,$GY$1:$LP$11,2,FALSE)</f>
        <v xml:space="preserve"> </v>
      </c>
      <c r="BK34" s="513">
        <f t="shared" si="15"/>
        <v>42119</v>
      </c>
      <c r="BL34" s="462" t="str">
        <f>IF(BK34="","",VLOOKUP(WEEKDAY(BK34),$A$71:$F$77,1+VLOOKUP(Bilanz_bilan!$D$42,T_01!$A$67:$B$68,2,FALSE)))</f>
        <v>Ve</v>
      </c>
      <c r="BM34" s="55"/>
      <c r="BN34" s="91"/>
      <c r="BQ34" s="18">
        <f>IF(T_01!BR34="OK",Mai_mai!E37-Mai_mai!D37,0)</f>
        <v>0</v>
      </c>
      <c r="BR34" s="14" t="str">
        <f>IF(OR(Mai_mai!D37=0,Mai_mai!D37=" ",Mai_mai!E37=0,Mai_mai!E37=" "),"NOK","OK")</f>
        <v>NOK</v>
      </c>
      <c r="BS34" s="18">
        <f>IF(T_01!BT34="OK",Mai_mai!G37-Mai_mai!F37,0)</f>
        <v>0</v>
      </c>
      <c r="BT34" s="14" t="str">
        <f>IF(OR(Mai_mai!F37=0,Mai_mai!F37=" ",Mai_mai!G37=0,Mai_mai!G37=" "),"NOK","OK")</f>
        <v>NOK</v>
      </c>
      <c r="BU34" s="18">
        <f>IF(T_01!BV34="OK",Mai_mai!I37-Mai_mai!H37,0)</f>
        <v>0</v>
      </c>
      <c r="BV34" s="14" t="str">
        <f>IF(OR(Mai_mai!H37=0,Mai_mai!H37=" ",Mai_mai!I37=0,Mai_mai!I37=" "),"NOK","OK")</f>
        <v>NOK</v>
      </c>
      <c r="BW34" s="18">
        <f>IF(T_01!BX34="OK",Mai_mai!K37-Mai_mai!J37,0)</f>
        <v>0</v>
      </c>
      <c r="BX34" s="14" t="str">
        <f>IF(OR(Mai_mai!J37=0,Mai_mai!J37=" ",Mai_mai!K37=0,Mai_mai!K37=" "),"NOK","OK")</f>
        <v>NOK</v>
      </c>
      <c r="BY34" s="15">
        <f t="shared" si="4"/>
        <v>0</v>
      </c>
      <c r="BZ34" s="15">
        <f>IF(OR(Mai_mai!N37=6,Mai_mai!N37=8,Mai_mai!N37=10),0,Mai_mai!O37)</f>
        <v>0</v>
      </c>
      <c r="CA34" s="19" t="str">
        <f>VLOOKUP(Mai_mai!N37,T_01!$GY$1:$LP$11,2,FALSE)</f>
        <v xml:space="preserve"> </v>
      </c>
      <c r="CB34" s="17">
        <f t="shared" si="16"/>
        <v>42149</v>
      </c>
      <c r="CC34" s="14" t="str">
        <f>IF(CB34="","",VLOOKUP(WEEKDAY(CB34),$A$71:$F$77,1+VLOOKUP(Bilanz_bilan!$D$42,T_01!$A$67:$B$68,2,FALSE)))</f>
        <v>Di</v>
      </c>
      <c r="CD34" s="55"/>
      <c r="CE34" s="91"/>
      <c r="CH34" s="514">
        <f>IF(T_01!CI34="OK",Juni_juin!E37-Juni_juin!D37,0)</f>
        <v>0</v>
      </c>
      <c r="CI34" s="509" t="str">
        <f>IF(OR(Juni_juin!D37=0,Juni_juin!D37=" ",Juni_juin!E37=0,Juni_juin!E37=" "),"NOK","OK")</f>
        <v>NOK</v>
      </c>
      <c r="CJ34" s="514">
        <f>IF(T_01!CK34="OK",Juni_juin!G37-Juni_juin!F37,0)</f>
        <v>0</v>
      </c>
      <c r="CK34" s="509" t="str">
        <f>IF(OR(Juni_juin!F37=0,Juni_juin!F37=" ",Juni_juin!G37=0,Juni_juin!G37=" "),"NOK","OK")</f>
        <v>NOK</v>
      </c>
      <c r="CL34" s="514">
        <f>IF(T_01!CM34="OK",Juni_juin!I37-Juni_juin!H37,0)</f>
        <v>0</v>
      </c>
      <c r="CM34" s="509" t="str">
        <f>IF(OR(Juni_juin!H37=0,Juni_juin!H37=" ",Juni_juin!I37=0,Juni_juin!I37=" "),"NOK","OK")</f>
        <v>NOK</v>
      </c>
      <c r="CN34" s="514">
        <f>IF(T_01!CO34="OK",Juni_juin!K37-Juni_juin!J37,0)</f>
        <v>0</v>
      </c>
      <c r="CO34" s="509" t="str">
        <f>IF(OR(Juni_juin!J37=0,Juni_juin!J37=" ",Juni_juin!K37=0,Juni_juin!K37=" "),"NOK","OK")</f>
        <v>NOK</v>
      </c>
      <c r="CP34" s="510">
        <f t="shared" si="5"/>
        <v>0</v>
      </c>
      <c r="CQ34" s="510">
        <f>IF(OR(Juni_juin!N37=6,Juni_juin!N37=8,Juni_juin!N37=10),0,Juni_juin!O37)</f>
        <v>0</v>
      </c>
      <c r="CR34" s="515" t="str">
        <f>VLOOKUP(Juni_juin!N37,$GY$1:$LP$11,2,FALSE)</f>
        <v xml:space="preserve"> </v>
      </c>
      <c r="CS34" s="513">
        <f t="shared" si="17"/>
        <v>42180</v>
      </c>
      <c r="CT34" s="509" t="str">
        <f>IF(CS34="","",VLOOKUP(WEEKDAY(CS34),$A$71:$F$77,1+VLOOKUP(Bilanz_bilan!$D$42,T_01!$A$67:$B$68,2,FALSE)))</f>
        <v>Me</v>
      </c>
      <c r="CU34" s="55"/>
      <c r="CV34" s="91"/>
      <c r="CW34" s="20"/>
      <c r="CY34" s="18">
        <f>IF(T_01!CZ34="OK",Juli_juillet!E37-Juli_juillet!D37,0)</f>
        <v>0</v>
      </c>
      <c r="CZ34" s="14" t="str">
        <f>IF(OR(Juli_juillet!D37=0,Juli_juillet!D37=" ",Juli_juillet!E37=0,Juli_juillet!E37=" "),"NOK","OK")</f>
        <v>NOK</v>
      </c>
      <c r="DA34" s="18">
        <f>IF(T_01!DB34="OK",Juli_juillet!G37-Juli_juillet!F37,0)</f>
        <v>0</v>
      </c>
      <c r="DB34" s="14" t="str">
        <f>IF(OR(Juli_juillet!F37=0,Juli_juillet!F37=" ",Juli_juillet!G37=0,Juli_juillet!G37=" "),"NOK","OK")</f>
        <v>NOK</v>
      </c>
      <c r="DC34" s="18">
        <f>IF(T_01!DD34="OK",Juli_juillet!I37-Juli_juillet!H37,0)</f>
        <v>0</v>
      </c>
      <c r="DD34" s="14" t="str">
        <f>IF(OR(Juli_juillet!H37=0,Juli_juillet!H37=" ",Juli_juillet!I37=0,Juli_juillet!I37=" "),"NOK","OK")</f>
        <v>NOK</v>
      </c>
      <c r="DE34" s="18">
        <f>IF(T_01!DF34="OK",Juli_juillet!K37-Juli_juillet!J37,0)</f>
        <v>0</v>
      </c>
      <c r="DF34" s="14" t="str">
        <f>IF(OR(Juli_juillet!J37=0,Juli_juillet!J37=" ",Juli_juillet!K37=0,Juli_juillet!K37=" "),"NOK","OK")</f>
        <v>NOK</v>
      </c>
      <c r="DG34" s="15">
        <f t="shared" si="6"/>
        <v>0</v>
      </c>
      <c r="DH34" s="15">
        <f>IF(OR(Juli_juillet!N37=6,Juli_juillet!N37=8,Juli_juillet!N37=10),0,Juli_juillet!O37)</f>
        <v>0</v>
      </c>
      <c r="DI34" s="19" t="str">
        <f>VLOOKUP(Juli_juillet!N37,T_01!$GY$1:$LP$11,2,FALSE)</f>
        <v xml:space="preserve"> </v>
      </c>
      <c r="DJ34" s="17">
        <f t="shared" si="18"/>
        <v>42210</v>
      </c>
      <c r="DK34" s="14" t="str">
        <f>IF(DJ34="","",VLOOKUP(WEEKDAY(DJ34),$A$71:$F$77,1+VLOOKUP(Bilanz_bilan!$D$42,T_01!$A$67:$B$68,2,FALSE)))</f>
        <v>Ve</v>
      </c>
      <c r="DL34" s="55"/>
      <c r="DM34" s="91"/>
      <c r="DP34" s="514">
        <f>IF(T_01!DQ34="OK",August_août!E37-August_août!D37,0)</f>
        <v>0</v>
      </c>
      <c r="DQ34" s="509" t="str">
        <f>IF(OR(August_août!D37=0,August_août!D37=" ",August_août!E37=0,August_août!E37=" "),"NOK","OK")</f>
        <v>NOK</v>
      </c>
      <c r="DR34" s="514">
        <f>IF(T_01!DS34="OK",August_août!G37-August_août!F37,0)</f>
        <v>0</v>
      </c>
      <c r="DS34" s="509" t="str">
        <f>IF(OR(August_août!F37=0,August_août!F37=" ",August_août!G37=0,August_août!G37=" "),"NOK","OK")</f>
        <v>NOK</v>
      </c>
      <c r="DT34" s="514">
        <f>IF(T_01!DU34="OK",August_août!I37-August_août!H37,0)</f>
        <v>0</v>
      </c>
      <c r="DU34" s="509" t="str">
        <f>IF(OR(August_août!H37=0,August_août!H37=" ",August_août!I37=0,August_août!I37=" "),"NOK","OK")</f>
        <v>NOK</v>
      </c>
      <c r="DV34" s="514">
        <f>IF(T_01!DW34="OK",August_août!K37-August_août!J37,0)</f>
        <v>0</v>
      </c>
      <c r="DW34" s="509" t="str">
        <f>IF(OR(August_août!J37=0,August_août!J37=" ",August_août!K37=0,August_août!K37=" "),"NOK","OK")</f>
        <v>NOK</v>
      </c>
      <c r="DX34" s="510">
        <f t="shared" si="7"/>
        <v>0</v>
      </c>
      <c r="DY34" s="510">
        <f>IF(OR(August_août!N37=6,August_août!N37=8,August_août!N37=10),0,August_août!O37)</f>
        <v>0</v>
      </c>
      <c r="DZ34" s="515" t="str">
        <f>VLOOKUP(August_août!N37,T_01!$GY$1:$LP$11,2,FALSE)</f>
        <v xml:space="preserve"> </v>
      </c>
      <c r="EA34" s="513">
        <f t="shared" si="19"/>
        <v>42241</v>
      </c>
      <c r="EB34" s="509" t="str">
        <f>IF(EA34="","",VLOOKUP(WEEKDAY(EA34),$A$71:$F$77,1+VLOOKUP(Bilanz_bilan!$D$42,T_01!$A$67:$B$68,2,FALSE)))</f>
        <v>Lu</v>
      </c>
      <c r="EC34" s="55"/>
      <c r="ED34" s="91"/>
      <c r="EG34" s="18">
        <f>IF(T_01!EH34="OK",September_septembre!E37-September_septembre!D37,0)</f>
        <v>0</v>
      </c>
      <c r="EH34" s="14" t="str">
        <f>IF(OR(September_septembre!D37=0,September_septembre!D37=" ",September_septembre!E37=0,September_septembre!E37=" "),"NOK","OK")</f>
        <v>NOK</v>
      </c>
      <c r="EI34" s="18">
        <f>IF(T_01!EJ34="OK",September_septembre!G37-September_septembre!F37,0)</f>
        <v>0</v>
      </c>
      <c r="EJ34" s="14" t="str">
        <f>IF(OR(September_septembre!F37=0,September_septembre!F37=" ",September_septembre!G37=0,September_septembre!G37=" "),"NOK","OK")</f>
        <v>NOK</v>
      </c>
      <c r="EK34" s="18">
        <f>IF(T_01!EL34="OK",September_septembre!I37-September_septembre!H37,0)</f>
        <v>0</v>
      </c>
      <c r="EL34" s="14" t="str">
        <f>IF(OR(September_septembre!H37=0,September_septembre!H37=" ",September_septembre!I37=0,September_septembre!I37=" "),"NOK","OK")</f>
        <v>NOK</v>
      </c>
      <c r="EM34" s="18">
        <f>IF(T_01!EN34="OK",September_septembre!K37-September_septembre!J37,0)</f>
        <v>0</v>
      </c>
      <c r="EN34" s="14" t="str">
        <f>IF(OR(September_septembre!J37=0,September_septembre!J37=" ",September_septembre!K37=0,September_septembre!K37=" "),"NOK","OK")</f>
        <v>NOK</v>
      </c>
      <c r="EO34" s="15">
        <f t="shared" si="8"/>
        <v>0</v>
      </c>
      <c r="EP34" s="15">
        <f>IF(OR(September_septembre!N37=6,September_septembre!N37=8,September_septembre!N37=10),0,September_septembre!O37)</f>
        <v>0</v>
      </c>
      <c r="EQ34" s="19" t="str">
        <f>VLOOKUP(September_septembre!N37,T_01!$GY$1:$LP$11,2,FALSE)</f>
        <v xml:space="preserve"> </v>
      </c>
      <c r="ER34" s="17">
        <f t="shared" si="20"/>
        <v>42272</v>
      </c>
      <c r="ES34" s="14" t="str">
        <f>IF(ER34="","",VLOOKUP(WEEKDAY(ER34),$A$71:$F$77,1+VLOOKUP(Bilanz_bilan!$D$42,T_01!$A$67:$B$68,2,FALSE)))</f>
        <v>Je</v>
      </c>
      <c r="ET34" s="55"/>
      <c r="EU34" s="91"/>
      <c r="EX34" s="514">
        <f>IF(T_01!EY34="OK",Oktober_octobre!E37-Oktober_octobre!D37,0)</f>
        <v>0</v>
      </c>
      <c r="EY34" s="509" t="str">
        <f>IF(OR(Oktober_octobre!D37=0,Oktober_octobre!D37=" ",Oktober_octobre!E37=0,Oktober_octobre!E37=" "),"NOK","OK")</f>
        <v>NOK</v>
      </c>
      <c r="EZ34" s="514">
        <f>IF(T_01!FA34="OK",Oktober_octobre!G37-Oktober_octobre!F37,0)</f>
        <v>0</v>
      </c>
      <c r="FA34" s="509" t="str">
        <f>IF(OR(Oktober_octobre!F37=0,Oktober_octobre!F37=" ",Oktober_octobre!G37=0,Oktober_octobre!G37=" "),"NOK","OK")</f>
        <v>NOK</v>
      </c>
      <c r="FB34" s="514">
        <f>IF(T_01!FC34="OK",Oktober_octobre!I37-Oktober_octobre!H37,0)</f>
        <v>0</v>
      </c>
      <c r="FC34" s="509" t="str">
        <f>IF(OR(Oktober_octobre!H37=0,Oktober_octobre!H37=" ",Oktober_octobre!I37=0,Oktober_octobre!I37=" "),"NOK","OK")</f>
        <v>NOK</v>
      </c>
      <c r="FD34" s="514">
        <f>IF(T_01!FE34="OK",Oktober_octobre!K37-Oktober_octobre!J37,0)</f>
        <v>0</v>
      </c>
      <c r="FE34" s="509" t="str">
        <f>IF(OR(Oktober_octobre!J37=0,Oktober_octobre!J37=" ",Oktober_octobre!K37=0,Oktober_octobre!K37=" "),"NOK","OK")</f>
        <v>NOK</v>
      </c>
      <c r="FF34" s="510">
        <f t="shared" si="9"/>
        <v>0</v>
      </c>
      <c r="FG34" s="510">
        <f>IF(OR(Oktober_octobre!N37=6,Oktober_octobre!N37=8,Oktober_octobre!N37=10),0,Oktober_octobre!O37)</f>
        <v>0</v>
      </c>
      <c r="FH34" s="515" t="str">
        <f>VLOOKUP(Oktober_octobre!N37,T_01!$GY$1:$LP$11,2,FALSE)</f>
        <v xml:space="preserve"> </v>
      </c>
      <c r="FI34" s="516">
        <f t="shared" si="21"/>
        <v>42302</v>
      </c>
      <c r="FJ34" s="509" t="str">
        <f>IF(FI34="","",VLOOKUP(WEEKDAY(FI34),$A$71:$F$77,1+VLOOKUP(Bilanz_bilan!$D$42,T_01!$A$67:$B$68,2,FALSE)))</f>
        <v>Sa</v>
      </c>
      <c r="FK34" s="55"/>
      <c r="FL34" s="91"/>
      <c r="FO34" s="18">
        <f>IF(T_01!FP34="OK",November_novembre!E37-November_novembre!D37,0)</f>
        <v>0</v>
      </c>
      <c r="FP34" s="14" t="str">
        <f>IF(OR(November_novembre!D37=0,November_novembre!D37=" ",November_novembre!E37=0,November_novembre!E37=" "),"NOK","OK")</f>
        <v>NOK</v>
      </c>
      <c r="FQ34" s="18">
        <f>IF(T_01!FR34="OK",November_novembre!G37-November_novembre!F37,0)</f>
        <v>0</v>
      </c>
      <c r="FR34" s="14" t="str">
        <f>IF(OR(November_novembre!F37=0,November_novembre!F37=" ",November_novembre!G37=0,November_novembre!G37=" "),"NOK","OK")</f>
        <v>NOK</v>
      </c>
      <c r="FS34" s="18">
        <f>IF(T_01!FT34="OK",November_novembre!I37-November_novembre!H37,0)</f>
        <v>0</v>
      </c>
      <c r="FT34" s="14" t="str">
        <f>IF(OR(November_novembre!H37=0,November_novembre!H37=" ",November_novembre!I37=0,November_novembre!I37=" "),"NOK","OK")</f>
        <v>NOK</v>
      </c>
      <c r="FU34" s="18">
        <f>IF(T_01!FV34="OK",November_novembre!K37-November_novembre!J37,0)</f>
        <v>0</v>
      </c>
      <c r="FV34" s="14" t="str">
        <f>IF(OR(November_novembre!J37=0,November_novembre!J37=" ",November_novembre!K37=0,November_novembre!K37=" "),"NOK","OK")</f>
        <v>NOK</v>
      </c>
      <c r="FW34" s="15">
        <f t="shared" si="10"/>
        <v>0</v>
      </c>
      <c r="FX34" s="15">
        <f>IF(OR(November_novembre!N37=6,November_novembre!N37=8,November_novembre!N37=10),0,November_novembre!O37)</f>
        <v>0</v>
      </c>
      <c r="FY34" s="19" t="str">
        <f>VLOOKUP(November_novembre!N37,T_01!$GY$1:$LP$11,2,FALSE)</f>
        <v xml:space="preserve"> </v>
      </c>
      <c r="FZ34" s="17">
        <f t="shared" si="22"/>
        <v>42333</v>
      </c>
      <c r="GA34" s="14" t="str">
        <f>IF(FZ34="","",VLOOKUP(WEEKDAY(FZ34),$A$71:$F$77,1+VLOOKUP(Bilanz_bilan!$D$42,T_01!$A$67:$B$68,2,FALSE)))</f>
        <v>Ma</v>
      </c>
      <c r="GB34" s="91"/>
      <c r="GC34" s="91"/>
      <c r="GF34" s="514">
        <f>IF(T_01!GG34="OK",Dezember_décembre!E37-Dezember_décembre!D37,0)</f>
        <v>0</v>
      </c>
      <c r="GG34" s="509" t="str">
        <f>IF(OR(Dezember_décembre!D37=0,Dezember_décembre!D37=" ",Dezember_décembre!E37=0,Dezember_décembre!E37=" "),"NOK","OK")</f>
        <v>NOK</v>
      </c>
      <c r="GH34" s="514">
        <f>IF(T_01!GI34="OK",Dezember_décembre!G37-Dezember_décembre!F37,0)</f>
        <v>0</v>
      </c>
      <c r="GI34" s="509" t="str">
        <f>IF(OR(Dezember_décembre!F37=0,Dezember_décembre!F37=" ",Dezember_décembre!G37=0,Dezember_décembre!G37=" "),"NOK","OK")</f>
        <v>NOK</v>
      </c>
      <c r="GJ34" s="514">
        <f>IF(T_01!GK34="OK",Dezember_décembre!I37-Dezember_décembre!H37,0)</f>
        <v>0</v>
      </c>
      <c r="GK34" s="509" t="str">
        <f>IF(OR(Dezember_décembre!H37=0,Dezember_décembre!H37=" ",Dezember_décembre!I37=0,Dezember_décembre!I37=" "),"NOK","OK")</f>
        <v>NOK</v>
      </c>
      <c r="GL34" s="514">
        <f>IF(T_01!GM34="OK",Dezember_décembre!K37-Dezember_décembre!J37,0)</f>
        <v>0</v>
      </c>
      <c r="GM34" s="509" t="str">
        <f>IF(OR(Dezember_décembre!J37=0,Dezember_décembre!J37=" ",Dezember_décembre!K37=0,Dezember_décembre!K37=" "),"NOK","OK")</f>
        <v>NOK</v>
      </c>
      <c r="GN34" s="510">
        <f t="shared" si="11"/>
        <v>0</v>
      </c>
      <c r="GO34" s="510">
        <f>IF(OR(Dezember_décembre!N37=6,Dezember_décembre!N37=8,Dezember_décembre!N37=10),0,Dezember_décembre!O37)</f>
        <v>0</v>
      </c>
      <c r="GP34" s="515" t="str">
        <f>VLOOKUP(Dezember_décembre!N37,T_01!$GY$1:$LP$11,2,FALSE)</f>
        <v xml:space="preserve"> </v>
      </c>
      <c r="GQ34" s="513">
        <f t="shared" si="23"/>
        <v>42363</v>
      </c>
      <c r="GR34" s="509" t="str">
        <f>IF(GQ34="","",VLOOKUP(WEEKDAY(GQ34),$A$71:$F$77,1+VLOOKUP(Bilanz_bilan!$D$42,T_01!$A$67:$B$68,2,FALSE)))</f>
        <v>Je</v>
      </c>
      <c r="GS34" s="52">
        <v>1</v>
      </c>
      <c r="GT34" s="91" t="s">
        <v>176</v>
      </c>
    </row>
    <row r="35" spans="1:203" ht="14.25">
      <c r="A35" s="18">
        <f>IF(T_01!B35="OK",Januar_janvier!E38-Januar_janvier!D38,0)</f>
        <v>0</v>
      </c>
      <c r="B35" s="14" t="str">
        <f>IF(OR(Januar_janvier!D38=0,Januar_janvier!D38=" ",Januar_janvier!E38=0,Januar_janvier!E38=" "),"NOK","OK")</f>
        <v>NOK</v>
      </c>
      <c r="C35" s="18">
        <f>IF(T_01!D35="OK",Januar_janvier!G38-Januar_janvier!F38,0)</f>
        <v>0</v>
      </c>
      <c r="D35" s="14" t="str">
        <f>IF(OR(Januar_janvier!F38=0,Januar_janvier!F38=" ",Januar_janvier!G38=0,Januar_janvier!G38=" "),"NOK","OK")</f>
        <v>NOK</v>
      </c>
      <c r="E35" s="18">
        <f>IF(T_01!F35="OK",Januar_janvier!I38-Januar_janvier!H38,0)</f>
        <v>0</v>
      </c>
      <c r="F35" s="14" t="str">
        <f>IF(OR(Januar_janvier!H38=0,Januar_janvier!H38=" ",Januar_janvier!I38=0,Januar_janvier!I38=" "),"NOK","OK")</f>
        <v>NOK</v>
      </c>
      <c r="G35" s="18">
        <f>IF(T_01!H35="OK",Januar_janvier!K38-Januar_janvier!J38,0)</f>
        <v>0</v>
      </c>
      <c r="H35" s="14" t="str">
        <f>IF(OR(Januar_janvier!J38=0,Januar_janvier!J38=" ",Januar_janvier!K38=0,Januar_janvier!K38=" "),"NOK","OK")</f>
        <v>NOK</v>
      </c>
      <c r="I35" s="15">
        <f t="shared" si="1"/>
        <v>0</v>
      </c>
      <c r="J35" s="15">
        <f>IF(OR(Januar_janvier!N38=6,Januar_janvier!N38=8,Januar_janvier!N38=10),0,Januar_janvier!O38)</f>
        <v>0</v>
      </c>
      <c r="K35" s="19" t="str">
        <f>VLOOKUP(Januar_janvier!N38,T_01!$GY$1:$LP$11,2,FALSE)</f>
        <v xml:space="preserve"> </v>
      </c>
      <c r="L35" s="85">
        <f t="shared" si="12"/>
        <v>42030</v>
      </c>
      <c r="M35" s="14" t="str">
        <f>IF(L35="","",VLOOKUP(WEEKDAY(L35),$A$71:$F$77,1+VLOOKUP(Bilanz_bilan!$D$42,T_01!$A$67:$B$68,2,FALSE)))</f>
        <v>Di</v>
      </c>
      <c r="N35" s="55"/>
      <c r="O35" s="91"/>
      <c r="R35" s="514">
        <f>IF(T_01!S35="OK",Februar_février!E38-Februar_février!D38,0)</f>
        <v>0</v>
      </c>
      <c r="S35" s="509" t="str">
        <f>IF(OR(Februar_février!D38=0,Februar_février!D38=" ",Februar_février!E38=0,Februar_février!E38=" "),"NOK","OK")</f>
        <v>NOK</v>
      </c>
      <c r="T35" s="514">
        <f>IF(T_01!U35="OK",Februar_février!G38-Februar_février!F38,0)</f>
        <v>0</v>
      </c>
      <c r="U35" s="509" t="str">
        <f>IF(OR(Februar_février!F38=0,Februar_février!F38=" ",Februar_février!G38=0,Februar_février!G38=" "),"NOK","OK")</f>
        <v>NOK</v>
      </c>
      <c r="V35" s="514">
        <f>IF(T_01!W35="OK",Februar_février!I38-Februar_février!H38,0)</f>
        <v>0</v>
      </c>
      <c r="W35" s="509" t="str">
        <f>IF(OR(Februar_février!H38=0,Februar_février!H38=" ",Februar_février!I38=0,Februar_février!I38=" "),"NOK","OK")</f>
        <v>NOK</v>
      </c>
      <c r="X35" s="514">
        <f>IF(T_01!Y35="OK",Februar_février!K38-Februar_février!J38,0)</f>
        <v>0</v>
      </c>
      <c r="Y35" s="509" t="str">
        <f>IF(OR(Februar_février!J38=0,Februar_février!J38=" ",Februar_février!K38=0,Februar_février!K38=" "),"NOK","OK")</f>
        <v>NOK</v>
      </c>
      <c r="Z35" s="510">
        <f t="shared" si="2"/>
        <v>0</v>
      </c>
      <c r="AA35" s="510">
        <f>IF(OR(Februar_février!N38=6,Februar_février!N38=8,Februar_février!N38=10),0,Februar_février!O38)</f>
        <v>0</v>
      </c>
      <c r="AB35" s="515" t="str">
        <f>VLOOKUP(Februar_février!N38,$GY$1:$LP$11,2,FALSE)</f>
        <v xml:space="preserve"> </v>
      </c>
      <c r="AC35" s="513">
        <f t="shared" si="13"/>
        <v>42061</v>
      </c>
      <c r="AD35" s="509" t="str">
        <f>IF(AC35="","",VLOOKUP(WEEKDAY(AC35),$A$71:$F$77,1+VLOOKUP(Bilanz_bilan!$D$42,T_01!$A$67:$B$68,2,FALSE)))</f>
        <v>Me</v>
      </c>
      <c r="AE35" s="55"/>
      <c r="AF35" s="91"/>
      <c r="AH35" s="20"/>
      <c r="AI35" s="18">
        <f>IF(T_01!AJ35="OK",März_mars!E38-März_mars!D38,0)</f>
        <v>0</v>
      </c>
      <c r="AJ35" s="14" t="str">
        <f>IF(OR(März_mars!D38=0,März_mars!D38=" ",März_mars!E38=0,März_mars!E38=" "),"NOK","OK")</f>
        <v>NOK</v>
      </c>
      <c r="AK35" s="18">
        <f>IF(T_01!AL35="OK",März_mars!G38-März_mars!F38,0)</f>
        <v>0</v>
      </c>
      <c r="AL35" s="14" t="str">
        <f>IF(OR(März_mars!F38=0,März_mars!F38=" ",März_mars!G38=0,März_mars!G38=" "),"NOK","OK")</f>
        <v>NOK</v>
      </c>
      <c r="AM35" s="18">
        <f>IF(T_01!AN35="OK",März_mars!I38-März_mars!H38,0)</f>
        <v>0</v>
      </c>
      <c r="AN35" s="14" t="str">
        <f>IF(OR(März_mars!H38=0,März_mars!H38=" ",März_mars!I38=0,März_mars!I38=" "),"NOK","OK")</f>
        <v>NOK</v>
      </c>
      <c r="AO35" s="18">
        <f>IF(T_01!AP35="OK",März_mars!K38-März_mars!J38,0)</f>
        <v>0</v>
      </c>
      <c r="AP35" s="14" t="str">
        <f>IF(OR(März_mars!J38=0,März_mars!J38=" ",März_mars!K38=0,März_mars!K38=" "),"NOK","OK")</f>
        <v>NOK</v>
      </c>
      <c r="AQ35" s="15">
        <f t="shared" si="3"/>
        <v>0</v>
      </c>
      <c r="AR35" s="15">
        <f>IF(OR(März_mars!N38=6,März_mars!N38=8,März_mars!N38=10),0,März_mars!O38)</f>
        <v>0</v>
      </c>
      <c r="AS35" s="19" t="str">
        <f>VLOOKUP(März_mars!N38,T_01!$GY$1:$LP$11,2,FALSE)</f>
        <v xml:space="preserve"> </v>
      </c>
      <c r="AT35" s="17">
        <f t="shared" si="14"/>
        <v>42089</v>
      </c>
      <c r="AU35" s="14" t="str">
        <f>IF(AT35="","",VLOOKUP(WEEKDAY(AT35),$A$71:$F$77,1+VLOOKUP(Bilanz_bilan!$D$42,T_01!$A$67:$B$68,2,FALSE)))</f>
        <v>Me</v>
      </c>
      <c r="AV35" s="55"/>
      <c r="AW35" s="91"/>
      <c r="AX35" s="20"/>
      <c r="AZ35" s="514">
        <f>IF(T_01!BA35="OK",April_avril!E38-April_avril!D38,0)</f>
        <v>0</v>
      </c>
      <c r="BA35" s="509" t="str">
        <f>IF(OR(April_avril!D38=0,April_avril!D38=" ",April_avril!E38=0,April_avril!E38=" "),"NOK","OK")</f>
        <v>NOK</v>
      </c>
      <c r="BB35" s="514">
        <f>IF(T_01!BC35="OK",April_avril!G38-April_avril!F38,0)</f>
        <v>0</v>
      </c>
      <c r="BC35" s="509" t="str">
        <f>IF(OR(April_avril!F38=0,April_avril!F38=" ",April_avril!G38=0,April_avril!G38=" "),"NOK","OK")</f>
        <v>NOK</v>
      </c>
      <c r="BD35" s="514">
        <f>IF(T_01!BE35="OK",April_avril!I38-April_avril!H38,0)</f>
        <v>0</v>
      </c>
      <c r="BE35" s="509" t="str">
        <f>IF(OR(April_avril!H38=0,April_avril!H38=" ",April_avril!I38=0,April_avril!I38=" "),"NOK","OK")</f>
        <v>NOK</v>
      </c>
      <c r="BF35" s="514">
        <f>IF(T_01!BG35="OK",April_avril!K38-April_avril!J38,0)</f>
        <v>0</v>
      </c>
      <c r="BG35" s="509" t="str">
        <f>IF(OR(April_avril!J38=0,April_avril!J38=" ",April_avril!K38=0,April_avril!K38=" "),"NOK","OK")</f>
        <v>NOK</v>
      </c>
      <c r="BH35" s="510">
        <f t="shared" si="0"/>
        <v>0</v>
      </c>
      <c r="BI35" s="510">
        <f>IF(OR(April_avril!N38=6,April_avril!N38=8,April_avril!N38=10),0,April_avril!O38)</f>
        <v>0</v>
      </c>
      <c r="BJ35" s="515" t="str">
        <f>VLOOKUP(April_avril!N38,$GY$1:$LP$11,2,FALSE)</f>
        <v xml:space="preserve"> </v>
      </c>
      <c r="BK35" s="513">
        <f t="shared" si="15"/>
        <v>42120</v>
      </c>
      <c r="BL35" s="462" t="str">
        <f>IF(BK35="","",VLOOKUP(WEEKDAY(BK35),$A$71:$F$77,1+VLOOKUP(Bilanz_bilan!$D$42,T_01!$A$67:$B$68,2,FALSE)))</f>
        <v>Sa</v>
      </c>
      <c r="BM35" s="55"/>
      <c r="BN35" s="91"/>
      <c r="BQ35" s="18">
        <f>IF(T_01!BR35="OK",Mai_mai!E38-Mai_mai!D38,0)</f>
        <v>0</v>
      </c>
      <c r="BR35" s="14" t="str">
        <f>IF(OR(Mai_mai!D38=0,Mai_mai!D38=" ",Mai_mai!E38=0,Mai_mai!E38=" "),"NOK","OK")</f>
        <v>NOK</v>
      </c>
      <c r="BS35" s="18">
        <f>IF(T_01!BT35="OK",Mai_mai!G38-Mai_mai!F38,0)</f>
        <v>0</v>
      </c>
      <c r="BT35" s="14" t="str">
        <f>IF(OR(Mai_mai!F38=0,Mai_mai!F38=" ",Mai_mai!G38=0,Mai_mai!G38=" "),"NOK","OK")</f>
        <v>NOK</v>
      </c>
      <c r="BU35" s="18">
        <f>IF(T_01!BV35="OK",Mai_mai!I38-Mai_mai!H38,0)</f>
        <v>0</v>
      </c>
      <c r="BV35" s="14" t="str">
        <f>IF(OR(Mai_mai!H38=0,Mai_mai!H38=" ",Mai_mai!I38=0,Mai_mai!I38=" "),"NOK","OK")</f>
        <v>NOK</v>
      </c>
      <c r="BW35" s="18">
        <f>IF(T_01!BX35="OK",Mai_mai!K38-Mai_mai!J38,0)</f>
        <v>0</v>
      </c>
      <c r="BX35" s="14" t="str">
        <f>IF(OR(Mai_mai!J38=0,Mai_mai!J38=" ",Mai_mai!K38=0,Mai_mai!K38=" "),"NOK","OK")</f>
        <v>NOK</v>
      </c>
      <c r="BY35" s="15">
        <f t="shared" si="4"/>
        <v>0</v>
      </c>
      <c r="BZ35" s="15">
        <f>IF(OR(Mai_mai!N38=6,Mai_mai!N38=8,Mai_mai!N38=10),0,Mai_mai!O38)</f>
        <v>0</v>
      </c>
      <c r="CA35" s="19" t="str">
        <f>VLOOKUP(Mai_mai!N38,T_01!$GY$1:$LP$11,2,FALSE)</f>
        <v xml:space="preserve"> </v>
      </c>
      <c r="CB35" s="17">
        <f t="shared" si="16"/>
        <v>42150</v>
      </c>
      <c r="CC35" s="14" t="str">
        <f>IF(CB35="","",VLOOKUP(WEEKDAY(CB35),$A$71:$F$77,1+VLOOKUP(Bilanz_bilan!$D$42,T_01!$A$67:$B$68,2,FALSE)))</f>
        <v>Lu</v>
      </c>
      <c r="CD35" s="55"/>
      <c r="CE35" s="91"/>
      <c r="CH35" s="514">
        <f>IF(T_01!CI35="OK",Juni_juin!E38-Juni_juin!D38,0)</f>
        <v>0</v>
      </c>
      <c r="CI35" s="509" t="str">
        <f>IF(OR(Juni_juin!D38=0,Juni_juin!D38=" ",Juni_juin!E38=0,Juni_juin!E38=" "),"NOK","OK")</f>
        <v>NOK</v>
      </c>
      <c r="CJ35" s="514">
        <f>IF(T_01!CK35="OK",Juni_juin!G38-Juni_juin!F38,0)</f>
        <v>0</v>
      </c>
      <c r="CK35" s="509" t="str">
        <f>IF(OR(Juni_juin!F38=0,Juni_juin!F38=" ",Juni_juin!G38=0,Juni_juin!G38=" "),"NOK","OK")</f>
        <v>NOK</v>
      </c>
      <c r="CL35" s="514">
        <f>IF(T_01!CM35="OK",Juni_juin!I38-Juni_juin!H38,0)</f>
        <v>0</v>
      </c>
      <c r="CM35" s="509" t="str">
        <f>IF(OR(Juni_juin!H38=0,Juni_juin!H38=" ",Juni_juin!I38=0,Juni_juin!I38=" "),"NOK","OK")</f>
        <v>NOK</v>
      </c>
      <c r="CN35" s="514">
        <f>IF(T_01!CO35="OK",Juni_juin!K38-Juni_juin!J38,0)</f>
        <v>0</v>
      </c>
      <c r="CO35" s="509" t="str">
        <f>IF(OR(Juni_juin!J38=0,Juni_juin!J38=" ",Juni_juin!K38=0,Juni_juin!K38=" "),"NOK","OK")</f>
        <v>NOK</v>
      </c>
      <c r="CP35" s="510">
        <f t="shared" si="5"/>
        <v>0</v>
      </c>
      <c r="CQ35" s="510">
        <f>IF(OR(Juni_juin!N38=6,Juni_juin!N38=8,Juni_juin!N38=10),0,Juni_juin!O38)</f>
        <v>0</v>
      </c>
      <c r="CR35" s="515" t="str">
        <f>VLOOKUP(Juni_juin!N38,$GY$1:$LP$11,2,FALSE)</f>
        <v xml:space="preserve"> </v>
      </c>
      <c r="CS35" s="513">
        <f t="shared" si="17"/>
        <v>42181</v>
      </c>
      <c r="CT35" s="509" t="str">
        <f>IF(CS35="","",VLOOKUP(WEEKDAY(CS35),$A$71:$F$77,1+VLOOKUP(Bilanz_bilan!$D$42,T_01!$A$67:$B$68,2,FALSE)))</f>
        <v>Je</v>
      </c>
      <c r="CU35" s="55"/>
      <c r="CV35" s="91"/>
      <c r="CW35" s="20"/>
      <c r="CY35" s="18">
        <f>IF(T_01!CZ35="OK",Juli_juillet!E38-Juli_juillet!D38,0)</f>
        <v>0</v>
      </c>
      <c r="CZ35" s="14" t="str">
        <f>IF(OR(Juli_juillet!D38=0,Juli_juillet!D38=" ",Juli_juillet!E38=0,Juli_juillet!E38=" "),"NOK","OK")</f>
        <v>NOK</v>
      </c>
      <c r="DA35" s="18">
        <f>IF(T_01!DB35="OK",Juli_juillet!G38-Juli_juillet!F38,0)</f>
        <v>0</v>
      </c>
      <c r="DB35" s="14" t="str">
        <f>IF(OR(Juli_juillet!F38=0,Juli_juillet!F38=" ",Juli_juillet!G38=0,Juli_juillet!G38=" "),"NOK","OK")</f>
        <v>NOK</v>
      </c>
      <c r="DC35" s="18">
        <f>IF(T_01!DD35="OK",Juli_juillet!I38-Juli_juillet!H38,0)</f>
        <v>0</v>
      </c>
      <c r="DD35" s="14" t="str">
        <f>IF(OR(Juli_juillet!H38=0,Juli_juillet!H38=" ",Juli_juillet!I38=0,Juli_juillet!I38=" "),"NOK","OK")</f>
        <v>NOK</v>
      </c>
      <c r="DE35" s="18">
        <f>IF(T_01!DF35="OK",Juli_juillet!K38-Juli_juillet!J38,0)</f>
        <v>0</v>
      </c>
      <c r="DF35" s="14" t="str">
        <f>IF(OR(Juli_juillet!J38=0,Juli_juillet!J38=" ",Juli_juillet!K38=0,Juli_juillet!K38=" "),"NOK","OK")</f>
        <v>NOK</v>
      </c>
      <c r="DG35" s="15">
        <f t="shared" si="6"/>
        <v>0</v>
      </c>
      <c r="DH35" s="15">
        <f>IF(OR(Juli_juillet!N38=6,Juli_juillet!N38=8,Juli_juillet!N38=10),0,Juli_juillet!O38)</f>
        <v>0</v>
      </c>
      <c r="DI35" s="19" t="str">
        <f>VLOOKUP(Juli_juillet!N38,T_01!$GY$1:$LP$11,2,FALSE)</f>
        <v xml:space="preserve"> </v>
      </c>
      <c r="DJ35" s="17">
        <f t="shared" si="18"/>
        <v>42211</v>
      </c>
      <c r="DK35" s="14" t="str">
        <f>IF(DJ35="","",VLOOKUP(WEEKDAY(DJ35),$A$71:$F$77,1+VLOOKUP(Bilanz_bilan!$D$42,T_01!$A$67:$B$68,2,FALSE)))</f>
        <v>Sa</v>
      </c>
      <c r="DL35" s="55"/>
      <c r="DM35" s="91"/>
      <c r="DP35" s="514">
        <f>IF(T_01!DQ35="OK",August_août!E38-August_août!D38,0)</f>
        <v>0</v>
      </c>
      <c r="DQ35" s="509" t="str">
        <f>IF(OR(August_août!D38=0,August_août!D38=" ",August_août!E38=0,August_août!E38=" "),"NOK","OK")</f>
        <v>NOK</v>
      </c>
      <c r="DR35" s="514">
        <f>IF(T_01!DS35="OK",August_août!G38-August_août!F38,0)</f>
        <v>0</v>
      </c>
      <c r="DS35" s="509" t="str">
        <f>IF(OR(August_août!F38=0,August_août!F38=" ",August_août!G38=0,August_août!G38=" "),"NOK","OK")</f>
        <v>NOK</v>
      </c>
      <c r="DT35" s="514">
        <f>IF(T_01!DU35="OK",August_août!I38-August_août!H38,0)</f>
        <v>0</v>
      </c>
      <c r="DU35" s="509" t="str">
        <f>IF(OR(August_août!H38=0,August_août!H38=" ",August_août!I38=0,August_août!I38=" "),"NOK","OK")</f>
        <v>NOK</v>
      </c>
      <c r="DV35" s="514">
        <f>IF(T_01!DW35="OK",August_août!K38-August_août!J38,0)</f>
        <v>0</v>
      </c>
      <c r="DW35" s="509" t="str">
        <f>IF(OR(August_août!J38=0,August_août!J38=" ",August_août!K38=0,August_août!K38=" "),"NOK","OK")</f>
        <v>NOK</v>
      </c>
      <c r="DX35" s="510">
        <f t="shared" si="7"/>
        <v>0</v>
      </c>
      <c r="DY35" s="510">
        <f>IF(OR(August_août!N38=6,August_août!N38=8,August_août!N38=10),0,August_août!O38)</f>
        <v>0</v>
      </c>
      <c r="DZ35" s="515" t="str">
        <f>VLOOKUP(August_août!N38,T_01!$GY$1:$LP$11,2,FALSE)</f>
        <v xml:space="preserve"> </v>
      </c>
      <c r="EA35" s="513">
        <f t="shared" si="19"/>
        <v>42242</v>
      </c>
      <c r="EB35" s="509" t="str">
        <f>IF(EA35="","",VLOOKUP(WEEKDAY(EA35),$A$71:$F$77,1+VLOOKUP(Bilanz_bilan!$D$42,T_01!$A$67:$B$68,2,FALSE)))</f>
        <v>Ma</v>
      </c>
      <c r="EC35" s="55"/>
      <c r="ED35" s="91"/>
      <c r="EG35" s="18">
        <f>IF(T_01!EH35="OK",September_septembre!E38-September_septembre!D38,0)</f>
        <v>0</v>
      </c>
      <c r="EH35" s="14" t="str">
        <f>IF(OR(September_septembre!D38=0,September_septembre!D38=" ",September_septembre!E38=0,September_septembre!E38=" "),"NOK","OK")</f>
        <v>NOK</v>
      </c>
      <c r="EI35" s="18">
        <f>IF(T_01!EJ35="OK",September_septembre!G38-September_septembre!F38,0)</f>
        <v>0</v>
      </c>
      <c r="EJ35" s="14" t="str">
        <f>IF(OR(September_septembre!F38=0,September_septembre!F38=" ",September_septembre!G38=0,September_septembre!G38=" "),"NOK","OK")</f>
        <v>NOK</v>
      </c>
      <c r="EK35" s="18">
        <f>IF(T_01!EL35="OK",September_septembre!I38-September_septembre!H38,0)</f>
        <v>0</v>
      </c>
      <c r="EL35" s="14" t="str">
        <f>IF(OR(September_septembre!H38=0,September_septembre!H38=" ",September_septembre!I38=0,September_septembre!I38=" "),"NOK","OK")</f>
        <v>NOK</v>
      </c>
      <c r="EM35" s="18">
        <f>IF(T_01!EN35="OK",September_septembre!K38-September_septembre!J38,0)</f>
        <v>0</v>
      </c>
      <c r="EN35" s="14" t="str">
        <f>IF(OR(September_septembre!J38=0,September_septembre!J38=" ",September_septembre!K38=0,September_septembre!K38=" "),"NOK","OK")</f>
        <v>NOK</v>
      </c>
      <c r="EO35" s="15">
        <f t="shared" si="8"/>
        <v>0</v>
      </c>
      <c r="EP35" s="15">
        <f>IF(OR(September_septembre!N38=6,September_septembre!N38=8,September_septembre!N38=10),0,September_septembre!O38)</f>
        <v>0</v>
      </c>
      <c r="EQ35" s="19" t="str">
        <f>VLOOKUP(September_septembre!N38,T_01!$GY$1:$LP$11,2,FALSE)</f>
        <v xml:space="preserve"> </v>
      </c>
      <c r="ER35" s="17">
        <f t="shared" si="20"/>
        <v>42273</v>
      </c>
      <c r="ES35" s="14" t="str">
        <f>IF(ER35="","",VLOOKUP(WEEKDAY(ER35),$A$71:$F$77,1+VLOOKUP(Bilanz_bilan!$D$42,T_01!$A$67:$B$68,2,FALSE)))</f>
        <v>Ve</v>
      </c>
      <c r="ET35" s="55"/>
      <c r="EU35" s="91"/>
      <c r="EX35" s="514">
        <f>IF(T_01!EY35="OK",Oktober_octobre!E38-Oktober_octobre!D38,0)</f>
        <v>0</v>
      </c>
      <c r="EY35" s="509" t="str">
        <f>IF(OR(Oktober_octobre!D38=0,Oktober_octobre!D38=" ",Oktober_octobre!E38=0,Oktober_octobre!E38=" "),"NOK","OK")</f>
        <v>NOK</v>
      </c>
      <c r="EZ35" s="514">
        <f>IF(T_01!FA35="OK",Oktober_octobre!G38-Oktober_octobre!F38,0)</f>
        <v>0</v>
      </c>
      <c r="FA35" s="509" t="str">
        <f>IF(OR(Oktober_octobre!F38=0,Oktober_octobre!F38=" ",Oktober_octobre!G38=0,Oktober_octobre!G38=" "),"NOK","OK")</f>
        <v>NOK</v>
      </c>
      <c r="FB35" s="514">
        <f>IF(T_01!FC35="OK",Oktober_octobre!I38-Oktober_octobre!H38,0)</f>
        <v>0</v>
      </c>
      <c r="FC35" s="509" t="str">
        <f>IF(OR(Oktober_octobre!H38=0,Oktober_octobre!H38=" ",Oktober_octobre!I38=0,Oktober_octobre!I38=" "),"NOK","OK")</f>
        <v>NOK</v>
      </c>
      <c r="FD35" s="514">
        <f>IF(T_01!FE35="OK",Oktober_octobre!K38-Oktober_octobre!J38,0)</f>
        <v>0</v>
      </c>
      <c r="FE35" s="509" t="str">
        <f>IF(OR(Oktober_octobre!J38=0,Oktober_octobre!J38=" ",Oktober_octobre!K38=0,Oktober_octobre!K38=" "),"NOK","OK")</f>
        <v>NOK</v>
      </c>
      <c r="FF35" s="510">
        <f t="shared" si="9"/>
        <v>0</v>
      </c>
      <c r="FG35" s="510">
        <f>IF(OR(Oktober_octobre!N38=6,Oktober_octobre!N38=8,Oktober_octobre!N38=10),0,Oktober_octobre!O38)</f>
        <v>0</v>
      </c>
      <c r="FH35" s="515" t="str">
        <f>VLOOKUP(Oktober_octobre!N38,T_01!$GY$1:$LP$11,2,FALSE)</f>
        <v xml:space="preserve"> </v>
      </c>
      <c r="FI35" s="516">
        <f t="shared" si="21"/>
        <v>42303</v>
      </c>
      <c r="FJ35" s="509" t="str">
        <f>IF(FI35="","",VLOOKUP(WEEKDAY(FI35),$A$71:$F$77,1+VLOOKUP(Bilanz_bilan!$D$42,T_01!$A$67:$B$68,2,FALSE)))</f>
        <v>Di</v>
      </c>
      <c r="FK35" s="55"/>
      <c r="FL35" s="91"/>
      <c r="FO35" s="18">
        <f>IF(T_01!FP35="OK",November_novembre!E38-November_novembre!D38,0)</f>
        <v>0</v>
      </c>
      <c r="FP35" s="14" t="str">
        <f>IF(OR(November_novembre!D38=0,November_novembre!D38=" ",November_novembre!E38=0,November_novembre!E38=" "),"NOK","OK")</f>
        <v>NOK</v>
      </c>
      <c r="FQ35" s="18">
        <f>IF(T_01!FR35="OK",November_novembre!G38-November_novembre!F38,0)</f>
        <v>0</v>
      </c>
      <c r="FR35" s="14" t="str">
        <f>IF(OR(November_novembre!F38=0,November_novembre!F38=" ",November_novembre!G38=0,November_novembre!G38=" "),"NOK","OK")</f>
        <v>NOK</v>
      </c>
      <c r="FS35" s="18">
        <f>IF(T_01!FT35="OK",November_novembre!I38-November_novembre!H38,0)</f>
        <v>0</v>
      </c>
      <c r="FT35" s="14" t="str">
        <f>IF(OR(November_novembre!H38=0,November_novembre!H38=" ",November_novembre!I38=0,November_novembre!I38=" "),"NOK","OK")</f>
        <v>NOK</v>
      </c>
      <c r="FU35" s="18">
        <f>IF(T_01!FV35="OK",November_novembre!K38-November_novembre!J38,0)</f>
        <v>0</v>
      </c>
      <c r="FV35" s="14" t="str">
        <f>IF(OR(November_novembre!J38=0,November_novembre!J38=" ",November_novembre!K38=0,November_novembre!K38=" "),"NOK","OK")</f>
        <v>NOK</v>
      </c>
      <c r="FW35" s="15">
        <f t="shared" si="10"/>
        <v>0</v>
      </c>
      <c r="FX35" s="15">
        <f>IF(OR(November_novembre!N38=6,November_novembre!N38=8,November_novembre!N38=10),0,November_novembre!O38)</f>
        <v>0</v>
      </c>
      <c r="FY35" s="19" t="str">
        <f>VLOOKUP(November_novembre!N38,T_01!$GY$1:$LP$11,2,FALSE)</f>
        <v xml:space="preserve"> </v>
      </c>
      <c r="FZ35" s="17">
        <f t="shared" si="22"/>
        <v>42334</v>
      </c>
      <c r="GA35" s="14" t="str">
        <f>IF(FZ35="","",VLOOKUP(WEEKDAY(FZ35),$A$71:$F$77,1+VLOOKUP(Bilanz_bilan!$D$42,T_01!$A$67:$B$68,2,FALSE)))</f>
        <v>Me</v>
      </c>
      <c r="GB35" s="55"/>
      <c r="GC35" s="91"/>
      <c r="GF35" s="514">
        <f>IF(T_01!GG35="OK",Dezember_décembre!E38-Dezember_décembre!D38,0)</f>
        <v>0</v>
      </c>
      <c r="GG35" s="509" t="str">
        <f>IF(OR(Dezember_décembre!D38=0,Dezember_décembre!D38=" ",Dezember_décembre!E38=0,Dezember_décembre!E38=" "),"NOK","OK")</f>
        <v>NOK</v>
      </c>
      <c r="GH35" s="514">
        <f>IF(T_01!GI35="OK",Dezember_décembre!G38-Dezember_décembre!F38,0)</f>
        <v>0</v>
      </c>
      <c r="GI35" s="509" t="str">
        <f>IF(OR(Dezember_décembre!F38=0,Dezember_décembre!F38=" ",Dezember_décembre!G38=0,Dezember_décembre!G38=" "),"NOK","OK")</f>
        <v>NOK</v>
      </c>
      <c r="GJ35" s="514">
        <f>IF(T_01!GK35="OK",Dezember_décembre!I38-Dezember_décembre!H38,0)</f>
        <v>0</v>
      </c>
      <c r="GK35" s="509" t="str">
        <f>IF(OR(Dezember_décembre!H38=0,Dezember_décembre!H38=" ",Dezember_décembre!I38=0,Dezember_décembre!I38=" "),"NOK","OK")</f>
        <v>NOK</v>
      </c>
      <c r="GL35" s="514">
        <f>IF(T_01!GM35="OK",Dezember_décembre!K38-Dezember_décembre!J38,0)</f>
        <v>0</v>
      </c>
      <c r="GM35" s="509" t="str">
        <f>IF(OR(Dezember_décembre!J38=0,Dezember_décembre!J38=" ",Dezember_décembre!K38=0,Dezember_décembre!K38=" "),"NOK","OK")</f>
        <v>NOK</v>
      </c>
      <c r="GN35" s="510">
        <f t="shared" si="11"/>
        <v>0</v>
      </c>
      <c r="GO35" s="510">
        <f>IF(OR(Dezember_décembre!N38=6,Dezember_décembre!N38=8,Dezember_décembre!N38=10),0,Dezember_décembre!O38)</f>
        <v>0</v>
      </c>
      <c r="GP35" s="515" t="str">
        <f>VLOOKUP(Dezember_décembre!N38,T_01!$GY$1:$LP$11,2,FALSE)</f>
        <v xml:space="preserve"> </v>
      </c>
      <c r="GQ35" s="513">
        <f t="shared" si="23"/>
        <v>42364</v>
      </c>
      <c r="GR35" s="509" t="str">
        <f>IF(GQ35="","",VLOOKUP(WEEKDAY(GQ35),$A$71:$F$77,1+VLOOKUP(Bilanz_bilan!$D$42,T_01!$A$67:$B$68,2,FALSE)))</f>
        <v>Ve</v>
      </c>
      <c r="GS35" s="55"/>
      <c r="GT35" s="91"/>
    </row>
    <row r="36" spans="1:203" ht="14.25">
      <c r="A36" s="18">
        <f>IF(T_01!B36="OK",Januar_janvier!E39-Januar_janvier!D39,0)</f>
        <v>0</v>
      </c>
      <c r="B36" s="14" t="str">
        <f>IF(OR(Januar_janvier!D39=0,Januar_janvier!D39=" ",Januar_janvier!E39=0,Januar_janvier!E39=" "),"NOK","OK")</f>
        <v>NOK</v>
      </c>
      <c r="C36" s="18">
        <f>IF(T_01!D36="OK",Januar_janvier!G39-Januar_janvier!F39,0)</f>
        <v>0</v>
      </c>
      <c r="D36" s="14" t="str">
        <f>IF(OR(Januar_janvier!F39=0,Januar_janvier!F39=" ",Januar_janvier!G39=0,Januar_janvier!G39=" "),"NOK","OK")</f>
        <v>NOK</v>
      </c>
      <c r="E36" s="18">
        <f>IF(T_01!F36="OK",Januar_janvier!I39-Januar_janvier!H39,0)</f>
        <v>0</v>
      </c>
      <c r="F36" s="14" t="str">
        <f>IF(OR(Januar_janvier!H39=0,Januar_janvier!H39=" ",Januar_janvier!I39=0,Januar_janvier!I39=" "),"NOK","OK")</f>
        <v>NOK</v>
      </c>
      <c r="G36" s="18">
        <f>IF(T_01!H36="OK",Januar_janvier!K39-Januar_janvier!J39,0)</f>
        <v>0</v>
      </c>
      <c r="H36" s="14" t="str">
        <f>IF(OR(Januar_janvier!J39=0,Januar_janvier!J39=" ",Januar_janvier!K39=0,Januar_janvier!K39=" "),"NOK","OK")</f>
        <v>NOK</v>
      </c>
      <c r="I36" s="15">
        <f t="shared" si="1"/>
        <v>0</v>
      </c>
      <c r="J36" s="15">
        <f>IF(OR(Januar_janvier!N39=6,Januar_janvier!N39=8,Januar_janvier!N39=10),0,Januar_janvier!O39)</f>
        <v>0</v>
      </c>
      <c r="K36" s="19" t="str">
        <f>VLOOKUP(Januar_janvier!N39,T_01!$GY$1:$LP$11,2,FALSE)</f>
        <v xml:space="preserve"> </v>
      </c>
      <c r="L36" s="85">
        <f t="shared" si="12"/>
        <v>42031</v>
      </c>
      <c r="M36" s="14" t="str">
        <f>IF(L36="","",VLOOKUP(WEEKDAY(L36),$A$71:$F$77,1+VLOOKUP(Bilanz_bilan!$D$42,T_01!$A$67:$B$68,2,FALSE)))</f>
        <v>Lu</v>
      </c>
      <c r="N36" s="55"/>
      <c r="O36" s="91"/>
      <c r="R36" s="514">
        <f>IF(T_01!S36="OK",Februar_février!E39-Februar_février!D39,0)</f>
        <v>0</v>
      </c>
      <c r="S36" s="509" t="str">
        <f>IF(OR(Februar_février!D39=0,Februar_février!D39=" ",Februar_février!E39=0,Februar_février!E39=" "),"NOK","OK")</f>
        <v>NOK</v>
      </c>
      <c r="T36" s="514">
        <f>IF(T_01!U36="OK",Februar_février!G39-Februar_février!F39,0)</f>
        <v>0</v>
      </c>
      <c r="U36" s="509" t="str">
        <f>IF(OR(Februar_février!F39=0,Februar_février!F39=" ",Februar_février!G39=0,Februar_février!G39=" "),"NOK","OK")</f>
        <v>NOK</v>
      </c>
      <c r="V36" s="514">
        <f>IF(T_01!W36="OK",Februar_février!I39-Februar_février!H39,0)</f>
        <v>0</v>
      </c>
      <c r="W36" s="509" t="str">
        <f>IF(OR(Februar_février!H39=0,Februar_février!H39=" ",Februar_février!I39=0,Februar_février!I39=" "),"NOK","OK")</f>
        <v>NOK</v>
      </c>
      <c r="X36" s="514">
        <f>IF(T_01!Y36="OK",Februar_février!K39-Februar_février!J39,0)</f>
        <v>0</v>
      </c>
      <c r="Y36" s="509" t="str">
        <f>IF(OR(Februar_février!J39=0,Februar_février!J39=" ",Februar_février!K39=0,Februar_février!K39=" "),"NOK","OK")</f>
        <v>NOK</v>
      </c>
      <c r="Z36" s="510">
        <f t="shared" si="2"/>
        <v>0</v>
      </c>
      <c r="AA36" s="510">
        <f>IF(OR(Februar_février!N39=6,Februar_février!N39=8,Februar_février!N39=10),0,Februar_février!O39)</f>
        <v>0</v>
      </c>
      <c r="AB36" s="515" t="str">
        <f>VLOOKUP(Februar_février!N39,$GY$1:$LP$11,2,FALSE)</f>
        <v xml:space="preserve"> </v>
      </c>
      <c r="AC36" s="513">
        <f t="shared" si="13"/>
        <v>42062</v>
      </c>
      <c r="AD36" s="509" t="str">
        <f>IF(AC36="","",VLOOKUP(WEEKDAY(AC36),$A$71:$F$77,1+VLOOKUP(Bilanz_bilan!$D$42,T_01!$A$67:$B$68,2,FALSE)))</f>
        <v>Je</v>
      </c>
      <c r="AE36" s="55"/>
      <c r="AF36" s="91"/>
      <c r="AG36" s="20"/>
      <c r="AH36" s="20"/>
      <c r="AI36" s="18">
        <f>IF(T_01!AJ36="OK",März_mars!E39-März_mars!D39,0)</f>
        <v>0</v>
      </c>
      <c r="AJ36" s="14" t="str">
        <f>IF(OR(März_mars!D39=0,März_mars!D39=" ",März_mars!E39=0,März_mars!E39=" "),"NOK","OK")</f>
        <v>NOK</v>
      </c>
      <c r="AK36" s="18">
        <f>IF(T_01!AL36="OK",März_mars!G39-März_mars!F39,0)</f>
        <v>0</v>
      </c>
      <c r="AL36" s="14" t="str">
        <f>IF(OR(März_mars!F39=0,März_mars!F39=" ",März_mars!G39=0,März_mars!G39=" "),"NOK","OK")</f>
        <v>NOK</v>
      </c>
      <c r="AM36" s="18">
        <f>IF(T_01!AN36="OK",März_mars!I39-März_mars!H39,0)</f>
        <v>0</v>
      </c>
      <c r="AN36" s="14" t="str">
        <f>IF(OR(März_mars!H39=0,März_mars!H39=" ",März_mars!I39=0,März_mars!I39=" "),"NOK","OK")</f>
        <v>NOK</v>
      </c>
      <c r="AO36" s="18">
        <f>IF(T_01!AP36="OK",März_mars!K39-März_mars!J39,0)</f>
        <v>0</v>
      </c>
      <c r="AP36" s="14" t="str">
        <f>IF(OR(März_mars!J39=0,März_mars!J39=" ",März_mars!K39=0,März_mars!K39=" "),"NOK","OK")</f>
        <v>NOK</v>
      </c>
      <c r="AQ36" s="15">
        <f t="shared" si="3"/>
        <v>0</v>
      </c>
      <c r="AR36" s="15">
        <f>IF(OR(März_mars!N39=6,März_mars!N39=8,März_mars!N39=10),0,März_mars!O39)</f>
        <v>0</v>
      </c>
      <c r="AS36" s="19" t="str">
        <f>VLOOKUP(März_mars!N39,T_01!$GY$1:$LP$11,2,FALSE)</f>
        <v xml:space="preserve"> </v>
      </c>
      <c r="AT36" s="17">
        <f t="shared" si="14"/>
        <v>42090</v>
      </c>
      <c r="AU36" s="14" t="str">
        <f>IF(AT36="","",VLOOKUP(WEEKDAY(AT36),$A$71:$F$77,1+VLOOKUP(Bilanz_bilan!$D$42,T_01!$A$67:$B$68,2,FALSE)))</f>
        <v>Je</v>
      </c>
      <c r="AV36" s="55"/>
      <c r="AW36" s="91"/>
      <c r="AX36" s="20"/>
      <c r="AZ36" s="514">
        <f>IF(T_01!BA36="OK",April_avril!E39-April_avril!D39,0)</f>
        <v>0</v>
      </c>
      <c r="BA36" s="509" t="str">
        <f>IF(OR(April_avril!D39=0,April_avril!D39=" ",April_avril!E39=0,April_avril!E39=" "),"NOK","OK")</f>
        <v>NOK</v>
      </c>
      <c r="BB36" s="514">
        <f>IF(T_01!BC36="OK",April_avril!G39-April_avril!F39,0)</f>
        <v>0</v>
      </c>
      <c r="BC36" s="509" t="str">
        <f>IF(OR(April_avril!F39=0,April_avril!F39=" ",April_avril!G39=0,April_avril!G39=" "),"NOK","OK")</f>
        <v>NOK</v>
      </c>
      <c r="BD36" s="514">
        <f>IF(T_01!BE36="OK",April_avril!I39-April_avril!H39,0)</f>
        <v>0</v>
      </c>
      <c r="BE36" s="509" t="str">
        <f>IF(OR(April_avril!H39=0,April_avril!H39=" ",April_avril!I39=0,April_avril!I39=" "),"NOK","OK")</f>
        <v>NOK</v>
      </c>
      <c r="BF36" s="514">
        <f>IF(T_01!BG36="OK",April_avril!K39-April_avril!J39,0)</f>
        <v>0</v>
      </c>
      <c r="BG36" s="509" t="str">
        <f>IF(OR(April_avril!J39=0,April_avril!J39=" ",April_avril!K39=0,April_avril!K39=" "),"NOK","OK")</f>
        <v>NOK</v>
      </c>
      <c r="BH36" s="510">
        <f t="shared" si="0"/>
        <v>0</v>
      </c>
      <c r="BI36" s="510">
        <f>IF(OR(April_avril!N39=6,April_avril!N39=8,April_avril!N39=10),0,April_avril!O39)</f>
        <v>0</v>
      </c>
      <c r="BJ36" s="515" t="str">
        <f>VLOOKUP(April_avril!N39,$GY$1:$LP$11,2,FALSE)</f>
        <v xml:space="preserve"> </v>
      </c>
      <c r="BK36" s="513">
        <f t="shared" si="15"/>
        <v>42121</v>
      </c>
      <c r="BL36" s="462" t="str">
        <f>IF(BK36="","",VLOOKUP(WEEKDAY(BK36),$A$71:$F$77,1+VLOOKUP(Bilanz_bilan!$D$42,T_01!$A$67:$B$68,2,FALSE)))</f>
        <v>Di</v>
      </c>
      <c r="BM36" s="55"/>
      <c r="BN36" s="91"/>
      <c r="BQ36" s="18">
        <f>IF(T_01!BR36="OK",Mai_mai!E39-Mai_mai!D39,0)</f>
        <v>0</v>
      </c>
      <c r="BR36" s="14" t="str">
        <f>IF(OR(Mai_mai!D39=0,Mai_mai!D39=" ",Mai_mai!E39=0,Mai_mai!E39=" "),"NOK","OK")</f>
        <v>NOK</v>
      </c>
      <c r="BS36" s="18">
        <f>IF(T_01!BT36="OK",Mai_mai!G39-Mai_mai!F39,0)</f>
        <v>0</v>
      </c>
      <c r="BT36" s="14" t="str">
        <f>IF(OR(Mai_mai!F39=0,Mai_mai!F39=" ",Mai_mai!G39=0,Mai_mai!G39=" "),"NOK","OK")</f>
        <v>NOK</v>
      </c>
      <c r="BU36" s="18">
        <f>IF(T_01!BV36="OK",Mai_mai!I39-Mai_mai!H39,0)</f>
        <v>0</v>
      </c>
      <c r="BV36" s="14" t="str">
        <f>IF(OR(Mai_mai!H39=0,Mai_mai!H39=" ",Mai_mai!I39=0,Mai_mai!I39=" "),"NOK","OK")</f>
        <v>NOK</v>
      </c>
      <c r="BW36" s="18">
        <f>IF(T_01!BX36="OK",Mai_mai!K39-Mai_mai!J39,0)</f>
        <v>0</v>
      </c>
      <c r="BX36" s="14" t="str">
        <f>IF(OR(Mai_mai!J39=0,Mai_mai!J39=" ",Mai_mai!K39=0,Mai_mai!K39=" "),"NOK","OK")</f>
        <v>NOK</v>
      </c>
      <c r="BY36" s="15">
        <f t="shared" si="4"/>
        <v>0</v>
      </c>
      <c r="BZ36" s="15">
        <f>IF(OR(Mai_mai!N39=6,Mai_mai!N39=8,Mai_mai!N39=10),0,Mai_mai!O39)</f>
        <v>0</v>
      </c>
      <c r="CA36" s="19" t="str">
        <f>VLOOKUP(Mai_mai!N39,T_01!$GY$1:$LP$11,2,FALSE)</f>
        <v xml:space="preserve"> </v>
      </c>
      <c r="CB36" s="17">
        <f t="shared" si="16"/>
        <v>42151</v>
      </c>
      <c r="CC36" s="14" t="str">
        <f>IF(CB36="","",VLOOKUP(WEEKDAY(CB36),$A$71:$F$77,1+VLOOKUP(Bilanz_bilan!$D$42,T_01!$A$67:$B$68,2,FALSE)))</f>
        <v>Ma</v>
      </c>
      <c r="CD36" s="55"/>
      <c r="CE36" s="91"/>
      <c r="CH36" s="514">
        <f>IF(T_01!CI36="OK",Juni_juin!E39-Juni_juin!D39,0)</f>
        <v>0</v>
      </c>
      <c r="CI36" s="509" t="str">
        <f>IF(OR(Juni_juin!D39=0,Juni_juin!D39=" ",Juni_juin!E39=0,Juni_juin!E39=" "),"NOK","OK")</f>
        <v>NOK</v>
      </c>
      <c r="CJ36" s="514">
        <f>IF(T_01!CK36="OK",Juni_juin!G39-Juni_juin!F39,0)</f>
        <v>0</v>
      </c>
      <c r="CK36" s="509" t="str">
        <f>IF(OR(Juni_juin!F39=0,Juni_juin!F39=" ",Juni_juin!G39=0,Juni_juin!G39=" "),"NOK","OK")</f>
        <v>NOK</v>
      </c>
      <c r="CL36" s="514">
        <f>IF(T_01!CM36="OK",Juni_juin!I39-Juni_juin!H39,0)</f>
        <v>0</v>
      </c>
      <c r="CM36" s="509" t="str">
        <f>IF(OR(Juni_juin!H39=0,Juni_juin!H39=" ",Juni_juin!I39=0,Juni_juin!I39=" "),"NOK","OK")</f>
        <v>NOK</v>
      </c>
      <c r="CN36" s="514">
        <f>IF(T_01!CO36="OK",Juni_juin!K39-Juni_juin!J39,0)</f>
        <v>0</v>
      </c>
      <c r="CO36" s="509" t="str">
        <f>IF(OR(Juni_juin!J39=0,Juni_juin!J39=" ",Juni_juin!K39=0,Juni_juin!K39=" "),"NOK","OK")</f>
        <v>NOK</v>
      </c>
      <c r="CP36" s="510">
        <f t="shared" si="5"/>
        <v>0</v>
      </c>
      <c r="CQ36" s="510">
        <f>IF(OR(Juni_juin!N39=6,Juni_juin!N39=8,Juni_juin!N39=10),0,Juni_juin!O39)</f>
        <v>0</v>
      </c>
      <c r="CR36" s="515" t="str">
        <f>VLOOKUP(Juni_juin!N39,$GY$1:$LP$11,2,FALSE)</f>
        <v xml:space="preserve"> </v>
      </c>
      <c r="CS36" s="513">
        <f t="shared" si="17"/>
        <v>42182</v>
      </c>
      <c r="CT36" s="509" t="str">
        <f>IF(CS36="","",VLOOKUP(WEEKDAY(CS36),$A$71:$F$77,1+VLOOKUP(Bilanz_bilan!$D$42,T_01!$A$67:$B$68,2,FALSE)))</f>
        <v>Ve</v>
      </c>
      <c r="CU36" s="55"/>
      <c r="CV36" s="91"/>
      <c r="CW36" s="20"/>
      <c r="CY36" s="18">
        <f>IF(T_01!CZ36="OK",Juli_juillet!E39-Juli_juillet!D39,0)</f>
        <v>0</v>
      </c>
      <c r="CZ36" s="14" t="str">
        <f>IF(OR(Juli_juillet!D39=0,Juli_juillet!D39=" ",Juli_juillet!E39=0,Juli_juillet!E39=" "),"NOK","OK")</f>
        <v>NOK</v>
      </c>
      <c r="DA36" s="18">
        <f>IF(T_01!DB36="OK",Juli_juillet!G39-Juli_juillet!F39,0)</f>
        <v>0</v>
      </c>
      <c r="DB36" s="14" t="str">
        <f>IF(OR(Juli_juillet!F39=0,Juli_juillet!F39=" ",Juli_juillet!G39=0,Juli_juillet!G39=" "),"NOK","OK")</f>
        <v>NOK</v>
      </c>
      <c r="DC36" s="18">
        <f>IF(T_01!DD36="OK",Juli_juillet!I39-Juli_juillet!H39,0)</f>
        <v>0</v>
      </c>
      <c r="DD36" s="14" t="str">
        <f>IF(OR(Juli_juillet!H39=0,Juli_juillet!H39=" ",Juli_juillet!I39=0,Juli_juillet!I39=" "),"NOK","OK")</f>
        <v>NOK</v>
      </c>
      <c r="DE36" s="18">
        <f>IF(T_01!DF36="OK",Juli_juillet!K39-Juli_juillet!J39,0)</f>
        <v>0</v>
      </c>
      <c r="DF36" s="14" t="str">
        <f>IF(OR(Juli_juillet!J39=0,Juli_juillet!J39=" ",Juli_juillet!K39=0,Juli_juillet!K39=" "),"NOK","OK")</f>
        <v>NOK</v>
      </c>
      <c r="DG36" s="15">
        <f t="shared" si="6"/>
        <v>0</v>
      </c>
      <c r="DH36" s="15">
        <f>IF(OR(Juli_juillet!N39=6,Juli_juillet!N39=8,Juli_juillet!N39=10),0,Juli_juillet!O39)</f>
        <v>0</v>
      </c>
      <c r="DI36" s="19" t="str">
        <f>VLOOKUP(Juli_juillet!N39,T_01!$GY$1:$LP$11,2,FALSE)</f>
        <v xml:space="preserve"> </v>
      </c>
      <c r="DJ36" s="17">
        <f t="shared" si="18"/>
        <v>42212</v>
      </c>
      <c r="DK36" s="14" t="str">
        <f>IF(DJ36="","",VLOOKUP(WEEKDAY(DJ36),$A$71:$F$77,1+VLOOKUP(Bilanz_bilan!$D$42,T_01!$A$67:$B$68,2,FALSE)))</f>
        <v>Di</v>
      </c>
      <c r="DL36" s="55"/>
      <c r="DM36" s="91"/>
      <c r="DP36" s="514">
        <f>IF(T_01!DQ36="OK",August_août!E39-August_août!D39,0)</f>
        <v>0</v>
      </c>
      <c r="DQ36" s="509" t="str">
        <f>IF(OR(August_août!D39=0,August_août!D39=" ",August_août!E39=0,August_août!E39=" "),"NOK","OK")</f>
        <v>NOK</v>
      </c>
      <c r="DR36" s="514">
        <f>IF(T_01!DS36="OK",August_août!G39-August_août!F39,0)</f>
        <v>0</v>
      </c>
      <c r="DS36" s="509" t="str">
        <f>IF(OR(August_août!F39=0,August_août!F39=" ",August_août!G39=0,August_août!G39=" "),"NOK","OK")</f>
        <v>NOK</v>
      </c>
      <c r="DT36" s="514">
        <f>IF(T_01!DU36="OK",August_août!I39-August_août!H39,0)</f>
        <v>0</v>
      </c>
      <c r="DU36" s="509" t="str">
        <f>IF(OR(August_août!H39=0,August_août!H39=" ",August_août!I39=0,August_août!I39=" "),"NOK","OK")</f>
        <v>NOK</v>
      </c>
      <c r="DV36" s="514">
        <f>IF(T_01!DW36="OK",August_août!K39-August_août!J39,0)</f>
        <v>0</v>
      </c>
      <c r="DW36" s="509" t="str">
        <f>IF(OR(August_août!J39=0,August_août!J39=" ",August_août!K39=0,August_août!K39=" "),"NOK","OK")</f>
        <v>NOK</v>
      </c>
      <c r="DX36" s="510">
        <f t="shared" si="7"/>
        <v>0</v>
      </c>
      <c r="DY36" s="510">
        <f>IF(OR(August_août!N39=6,August_août!N39=8,August_août!N39=10),0,August_août!O39)</f>
        <v>0</v>
      </c>
      <c r="DZ36" s="515" t="str">
        <f>VLOOKUP(August_août!N39,T_01!$GY$1:$LP$11,2,FALSE)</f>
        <v xml:space="preserve"> </v>
      </c>
      <c r="EA36" s="513">
        <f t="shared" si="19"/>
        <v>42243</v>
      </c>
      <c r="EB36" s="509" t="str">
        <f>IF(EA36="","",VLOOKUP(WEEKDAY(EA36),$A$71:$F$77,1+VLOOKUP(Bilanz_bilan!$D$42,T_01!$A$67:$B$68,2,FALSE)))</f>
        <v>Me</v>
      </c>
      <c r="EC36" s="55"/>
      <c r="ED36" s="91"/>
      <c r="EG36" s="18">
        <f>IF(T_01!EH36="OK",September_septembre!E39-September_septembre!D39,0)</f>
        <v>0</v>
      </c>
      <c r="EH36" s="14" t="str">
        <f>IF(OR(September_septembre!D39=0,September_septembre!D39=" ",September_septembre!E39=0,September_septembre!E39=" "),"NOK","OK")</f>
        <v>NOK</v>
      </c>
      <c r="EI36" s="18">
        <f>IF(T_01!EJ36="OK",September_septembre!G39-September_septembre!F39,0)</f>
        <v>0</v>
      </c>
      <c r="EJ36" s="14" t="str">
        <f>IF(OR(September_septembre!F39=0,September_septembre!F39=" ",September_septembre!G39=0,September_septembre!G39=" "),"NOK","OK")</f>
        <v>NOK</v>
      </c>
      <c r="EK36" s="18">
        <f>IF(T_01!EL36="OK",September_septembre!I39-September_septembre!H39,0)</f>
        <v>0</v>
      </c>
      <c r="EL36" s="14" t="str">
        <f>IF(OR(September_septembre!H39=0,September_septembre!H39=" ",September_septembre!I39=0,September_septembre!I39=" "),"NOK","OK")</f>
        <v>NOK</v>
      </c>
      <c r="EM36" s="18">
        <f>IF(T_01!EN36="OK",September_septembre!K39-September_septembre!J39,0)</f>
        <v>0</v>
      </c>
      <c r="EN36" s="14" t="str">
        <f>IF(OR(September_septembre!J39=0,September_septembre!J39=" ",September_septembre!K39=0,September_septembre!K39=" "),"NOK","OK")</f>
        <v>NOK</v>
      </c>
      <c r="EO36" s="15">
        <f t="shared" si="8"/>
        <v>0</v>
      </c>
      <c r="EP36" s="15">
        <f>IF(OR(September_septembre!N39=6,September_septembre!N39=8,September_septembre!N39=10),0,September_septembre!O39)</f>
        <v>0</v>
      </c>
      <c r="EQ36" s="19" t="str">
        <f>VLOOKUP(September_septembre!N39,T_01!$GY$1:$LP$11,2,FALSE)</f>
        <v xml:space="preserve"> </v>
      </c>
      <c r="ER36" s="17">
        <f t="shared" si="20"/>
        <v>42274</v>
      </c>
      <c r="ES36" s="14" t="str">
        <f>IF(ER36="","",VLOOKUP(WEEKDAY(ER36),$A$71:$F$77,1+VLOOKUP(Bilanz_bilan!$D$42,T_01!$A$67:$B$68,2,FALSE)))</f>
        <v>Sa</v>
      </c>
      <c r="ET36" s="55"/>
      <c r="EU36" s="91"/>
      <c r="EX36" s="514">
        <f>IF(T_01!EY36="OK",Oktober_octobre!E39-Oktober_octobre!D39,0)</f>
        <v>0</v>
      </c>
      <c r="EY36" s="509" t="str">
        <f>IF(OR(Oktober_octobre!D39=0,Oktober_octobre!D39=" ",Oktober_octobre!E39=0,Oktober_octobre!E39=" "),"NOK","OK")</f>
        <v>NOK</v>
      </c>
      <c r="EZ36" s="514">
        <f>IF(T_01!FA36="OK",Oktober_octobre!G39-Oktober_octobre!F39,0)</f>
        <v>0</v>
      </c>
      <c r="FA36" s="509" t="str">
        <f>IF(OR(Oktober_octobre!F39=0,Oktober_octobre!F39=" ",Oktober_octobre!G39=0,Oktober_octobre!G39=" "),"NOK","OK")</f>
        <v>NOK</v>
      </c>
      <c r="FB36" s="514">
        <f>IF(T_01!FC36="OK",Oktober_octobre!I39-Oktober_octobre!H39,0)</f>
        <v>0</v>
      </c>
      <c r="FC36" s="509" t="str">
        <f>IF(OR(Oktober_octobre!H39=0,Oktober_octobre!H39=" ",Oktober_octobre!I39=0,Oktober_octobre!I39=" "),"NOK","OK")</f>
        <v>NOK</v>
      </c>
      <c r="FD36" s="514">
        <f>IF(T_01!FE36="OK",Oktober_octobre!K39-Oktober_octobre!J39,0)</f>
        <v>0</v>
      </c>
      <c r="FE36" s="509" t="str">
        <f>IF(OR(Oktober_octobre!J39=0,Oktober_octobre!J39=" ",Oktober_octobre!K39=0,Oktober_octobre!K39=" "),"NOK","OK")</f>
        <v>NOK</v>
      </c>
      <c r="FF36" s="510">
        <f t="shared" si="9"/>
        <v>0</v>
      </c>
      <c r="FG36" s="510">
        <f>IF(OR(Oktober_octobre!N39=6,Oktober_octobre!N39=8,Oktober_octobre!N39=10),0,Oktober_octobre!O39)</f>
        <v>0</v>
      </c>
      <c r="FH36" s="515" t="str">
        <f>VLOOKUP(Oktober_octobre!N39,T_01!$GY$1:$LP$11,2,FALSE)</f>
        <v xml:space="preserve"> </v>
      </c>
      <c r="FI36" s="516">
        <f t="shared" si="21"/>
        <v>42304</v>
      </c>
      <c r="FJ36" s="509" t="str">
        <f>IF(FI36="","",VLOOKUP(WEEKDAY(FI36),$A$71:$F$77,1+VLOOKUP(Bilanz_bilan!$D$42,T_01!$A$67:$B$68,2,FALSE)))</f>
        <v>Lu</v>
      </c>
      <c r="FK36" s="55"/>
      <c r="FL36" s="91"/>
      <c r="FO36" s="18">
        <f>IF(T_01!FP36="OK",November_novembre!E39-November_novembre!D39,0)</f>
        <v>0</v>
      </c>
      <c r="FP36" s="14" t="str">
        <f>IF(OR(November_novembre!D39=0,November_novembre!D39=" ",November_novembre!E39=0,November_novembre!E39=" "),"NOK","OK")</f>
        <v>NOK</v>
      </c>
      <c r="FQ36" s="18">
        <f>IF(T_01!FR36="OK",November_novembre!G39-November_novembre!F39,0)</f>
        <v>0</v>
      </c>
      <c r="FR36" s="14" t="str">
        <f>IF(OR(November_novembre!F39=0,November_novembre!F39=" ",November_novembre!G39=0,November_novembre!G39=" "),"NOK","OK")</f>
        <v>NOK</v>
      </c>
      <c r="FS36" s="18">
        <f>IF(T_01!FT36="OK",November_novembre!I39-November_novembre!H39,0)</f>
        <v>0</v>
      </c>
      <c r="FT36" s="14" t="str">
        <f>IF(OR(November_novembre!H39=0,November_novembre!H39=" ",November_novembre!I39=0,November_novembre!I39=" "),"NOK","OK")</f>
        <v>NOK</v>
      </c>
      <c r="FU36" s="18">
        <f>IF(T_01!FV36="OK",November_novembre!K39-November_novembre!J39,0)</f>
        <v>0</v>
      </c>
      <c r="FV36" s="14" t="str">
        <f>IF(OR(November_novembre!J39=0,November_novembre!J39=" ",November_novembre!K39=0,November_novembre!K39=" "),"NOK","OK")</f>
        <v>NOK</v>
      </c>
      <c r="FW36" s="15">
        <f t="shared" si="10"/>
        <v>0</v>
      </c>
      <c r="FX36" s="15">
        <f>IF(OR(November_novembre!N39=6,November_novembre!N39=8,November_novembre!N39=10),0,November_novembre!O39)</f>
        <v>0</v>
      </c>
      <c r="FY36" s="19" t="str">
        <f>VLOOKUP(November_novembre!N39,T_01!$GY$1:$LP$11,2,FALSE)</f>
        <v xml:space="preserve"> </v>
      </c>
      <c r="FZ36" s="17">
        <f t="shared" si="22"/>
        <v>42335</v>
      </c>
      <c r="GA36" s="14" t="str">
        <f>IF(FZ36="","",VLOOKUP(WEEKDAY(FZ36),$A$71:$F$77,1+VLOOKUP(Bilanz_bilan!$D$42,T_01!$A$67:$B$68,2,FALSE)))</f>
        <v>Je</v>
      </c>
      <c r="GB36" s="55"/>
      <c r="GC36" s="91"/>
      <c r="GF36" s="514">
        <f>IF(T_01!GG36="OK",Dezember_décembre!E39-Dezember_décembre!D39,0)</f>
        <v>0</v>
      </c>
      <c r="GG36" s="509" t="str">
        <f>IF(OR(Dezember_décembre!D39=0,Dezember_décembre!D39=" ",Dezember_décembre!E39=0,Dezember_décembre!E39=" "),"NOK","OK")</f>
        <v>NOK</v>
      </c>
      <c r="GH36" s="514">
        <f>IF(T_01!GI36="OK",Dezember_décembre!G39-Dezember_décembre!F39,0)</f>
        <v>0</v>
      </c>
      <c r="GI36" s="509" t="str">
        <f>IF(OR(Dezember_décembre!F39=0,Dezember_décembre!F39=" ",Dezember_décembre!G39=0,Dezember_décembre!G39=" "),"NOK","OK")</f>
        <v>NOK</v>
      </c>
      <c r="GJ36" s="514">
        <f>IF(T_01!GK36="OK",Dezember_décembre!I39-Dezember_décembre!H39,0)</f>
        <v>0</v>
      </c>
      <c r="GK36" s="509" t="str">
        <f>IF(OR(Dezember_décembre!H39=0,Dezember_décembre!H39=" ",Dezember_décembre!I39=0,Dezember_décembre!I39=" "),"NOK","OK")</f>
        <v>NOK</v>
      </c>
      <c r="GL36" s="514">
        <f>IF(T_01!GM36="OK",Dezember_décembre!K39-Dezember_décembre!J39,0)</f>
        <v>0</v>
      </c>
      <c r="GM36" s="509" t="str">
        <f>IF(OR(Dezember_décembre!J39=0,Dezember_décembre!J39=" ",Dezember_décembre!K39=0,Dezember_décembre!K39=" "),"NOK","OK")</f>
        <v>NOK</v>
      </c>
      <c r="GN36" s="510">
        <f t="shared" si="11"/>
        <v>0</v>
      </c>
      <c r="GO36" s="510">
        <f>IF(OR(Dezember_décembre!N39=6,Dezember_décembre!N39=8,Dezember_décembre!N39=10),0,Dezember_décembre!O39)</f>
        <v>0</v>
      </c>
      <c r="GP36" s="515" t="str">
        <f>VLOOKUP(Dezember_décembre!N39,T_01!$GY$1:$LP$11,2,FALSE)</f>
        <v xml:space="preserve"> </v>
      </c>
      <c r="GQ36" s="513">
        <f t="shared" si="23"/>
        <v>42365</v>
      </c>
      <c r="GR36" s="509" t="str">
        <f>IF(GQ36="","",VLOOKUP(WEEKDAY(GQ36),$A$71:$F$77,1+VLOOKUP(Bilanz_bilan!$D$42,T_01!$A$67:$B$68,2,FALSE)))</f>
        <v>Sa</v>
      </c>
      <c r="GS36" s="55"/>
      <c r="GT36" s="91"/>
    </row>
    <row r="37" spans="1:203" ht="14.25">
      <c r="A37" s="18">
        <f>IF(T_01!B37="OK",Januar_janvier!E40-Januar_janvier!D40,0)</f>
        <v>0</v>
      </c>
      <c r="B37" s="14" t="str">
        <f>IF(OR(Januar_janvier!D40=0,Januar_janvier!D40=" ",Januar_janvier!E40=0,Januar_janvier!E40=" "),"NOK","OK")</f>
        <v>NOK</v>
      </c>
      <c r="C37" s="18">
        <f>IF(T_01!D37="OK",Januar_janvier!G40-Januar_janvier!F40,0)</f>
        <v>0</v>
      </c>
      <c r="D37" s="14" t="str">
        <f>IF(OR(Januar_janvier!F40=0,Januar_janvier!F40=" ",Januar_janvier!G40=0,Januar_janvier!G40=" "),"NOK","OK")</f>
        <v>NOK</v>
      </c>
      <c r="E37" s="18">
        <f>IF(T_01!F37="OK",Januar_janvier!I40-Januar_janvier!H40,0)</f>
        <v>0</v>
      </c>
      <c r="F37" s="14" t="str">
        <f>IF(OR(Januar_janvier!H40=0,Januar_janvier!H40=" ",Januar_janvier!I40=0,Januar_janvier!I40=" "),"NOK","OK")</f>
        <v>NOK</v>
      </c>
      <c r="G37" s="18">
        <f>IF(T_01!H37="OK",Januar_janvier!K40-Januar_janvier!J40,0)</f>
        <v>0</v>
      </c>
      <c r="H37" s="14" t="str">
        <f>IF(OR(Januar_janvier!J40=0,Januar_janvier!J40=" ",Januar_janvier!K40=0,Januar_janvier!K40=" "),"NOK","OK")</f>
        <v>NOK</v>
      </c>
      <c r="I37" s="15">
        <f t="shared" si="1"/>
        <v>0</v>
      </c>
      <c r="J37" s="15">
        <f>IF(OR(Januar_janvier!N40=6,Januar_janvier!N40=8,Januar_janvier!N40=10),0,Januar_janvier!O40)</f>
        <v>0</v>
      </c>
      <c r="K37" s="19" t="str">
        <f>VLOOKUP(Januar_janvier!N40,T_01!$GY$1:$LP$11,2,FALSE)</f>
        <v xml:space="preserve"> </v>
      </c>
      <c r="L37" s="85">
        <f t="shared" si="12"/>
        <v>42032</v>
      </c>
      <c r="M37" s="14" t="str">
        <f>IF(L37="","",VLOOKUP(WEEKDAY(L37),$A$71:$F$77,1+VLOOKUP(Bilanz_bilan!$D$42,T_01!$A$67:$B$68,2,FALSE)))</f>
        <v>Ma</v>
      </c>
      <c r="N37" s="55"/>
      <c r="O37" s="91"/>
      <c r="R37" s="514">
        <f>IF(T_01!S37="OK",Februar_février!E40-Februar_février!D40,0)</f>
        <v>0</v>
      </c>
      <c r="S37" s="509" t="str">
        <f>IF(OR(Februar_février!D40=0,Februar_février!D40=" ",Februar_février!E40=0,Februar_février!E40=" "),"NOK","OK")</f>
        <v>NOK</v>
      </c>
      <c r="T37" s="514">
        <f>IF(T_01!U37="OK",Februar_février!G40-Februar_février!F40,0)</f>
        <v>0</v>
      </c>
      <c r="U37" s="509" t="str">
        <f>IF(OR(Februar_février!F40=0,Februar_février!F40=" ",Februar_février!G40=0,Februar_février!G40=" "),"NOK","OK")</f>
        <v>NOK</v>
      </c>
      <c r="V37" s="514">
        <f>IF(T_01!W37="OK",Februar_février!I40-Februar_février!H40,0)</f>
        <v>0</v>
      </c>
      <c r="W37" s="509" t="str">
        <f>IF(OR(Februar_février!H40=0,Februar_février!H40=" ",Februar_février!I40=0,Februar_février!I40=" "),"NOK","OK")</f>
        <v>NOK</v>
      </c>
      <c r="X37" s="514">
        <f>IF(T_01!Y37="OK",Februar_février!K40-Februar_février!J40,0)</f>
        <v>0</v>
      </c>
      <c r="Y37" s="509" t="str">
        <f>IF(OR(Februar_février!J40=0,Februar_février!J40=" ",Februar_février!K40=0,Februar_février!K40=" "),"NOK","OK")</f>
        <v>NOK</v>
      </c>
      <c r="Z37" s="510">
        <f t="shared" si="2"/>
        <v>0</v>
      </c>
      <c r="AA37" s="510">
        <f>IF(OR(Februar_février!N40=6,Februar_février!N40=8,Februar_février!N40=10),0,Februar_février!O40)</f>
        <v>0</v>
      </c>
      <c r="AB37" s="515" t="str">
        <f>VLOOKUP(Februar_février!N40,$GY$1:$LP$11,2,FALSE)</f>
        <v xml:space="preserve"> </v>
      </c>
      <c r="AC37" s="513"/>
      <c r="AD37" s="509" t="str">
        <f>IF(AC37="","",VLOOKUP(WEEKDAY(AC37),$A$71:$F$77,1+VLOOKUP(Bilanz_bilan!$D$42,T_01!$A$67:$B$68,2,FALSE)))</f>
        <v/>
      </c>
      <c r="AE37" s="55"/>
      <c r="AF37" s="91"/>
      <c r="AG37" s="288" t="s">
        <v>187</v>
      </c>
      <c r="AH37" s="20"/>
      <c r="AI37" s="18">
        <f>IF(T_01!AJ37="OK",März_mars!E40-März_mars!D40,0)</f>
        <v>0</v>
      </c>
      <c r="AJ37" s="14" t="str">
        <f>IF(OR(März_mars!D40=0,März_mars!D40=" ",März_mars!E40=0,März_mars!E40=" "),"NOK","OK")</f>
        <v>NOK</v>
      </c>
      <c r="AK37" s="18">
        <f>IF(T_01!AL37="OK",März_mars!G40-März_mars!F40,0)</f>
        <v>0</v>
      </c>
      <c r="AL37" s="14" t="str">
        <f>IF(OR(März_mars!F40=0,März_mars!F40=" ",März_mars!G40=0,März_mars!G40=" "),"NOK","OK")</f>
        <v>NOK</v>
      </c>
      <c r="AM37" s="18">
        <f>IF(T_01!AN37="OK",März_mars!I40-März_mars!H40,0)</f>
        <v>0</v>
      </c>
      <c r="AN37" s="14" t="str">
        <f>IF(OR(März_mars!H40=0,März_mars!H40=" ",März_mars!I40=0,März_mars!I40=" "),"NOK","OK")</f>
        <v>NOK</v>
      </c>
      <c r="AO37" s="18">
        <f>IF(T_01!AP37="OK",März_mars!K40-März_mars!J40,0)</f>
        <v>0</v>
      </c>
      <c r="AP37" s="14" t="str">
        <f>IF(OR(März_mars!J40=0,März_mars!J40=" ",März_mars!K40=0,März_mars!K40=" "),"NOK","OK")</f>
        <v>NOK</v>
      </c>
      <c r="AQ37" s="15">
        <f t="shared" si="3"/>
        <v>0</v>
      </c>
      <c r="AR37" s="15">
        <f>IF(OR(März_mars!N40=6,März_mars!N40=8,März_mars!N40=10),0,März_mars!O40)</f>
        <v>0</v>
      </c>
      <c r="AS37" s="19" t="str">
        <f>VLOOKUP(März_mars!N40,T_01!$GY$1:$LP$11,2,FALSE)</f>
        <v xml:space="preserve"> </v>
      </c>
      <c r="AT37" s="17">
        <f t="shared" si="14"/>
        <v>42091</v>
      </c>
      <c r="AU37" s="14" t="str">
        <f>IF(AT37="","",VLOOKUP(WEEKDAY(AT37),$A$71:$F$77,1+VLOOKUP(Bilanz_bilan!$D$42,T_01!$A$67:$B$68,2,FALSE)))</f>
        <v>Ve</v>
      </c>
      <c r="AV37" s="55"/>
      <c r="AW37" s="91"/>
      <c r="AX37" s="20"/>
      <c r="AZ37" s="514">
        <f>IF(T_01!BA37="OK",April_avril!E40-April_avril!D40,0)</f>
        <v>0</v>
      </c>
      <c r="BA37" s="509" t="str">
        <f>IF(OR(April_avril!D40=0,April_avril!D40=" ",April_avril!E40=0,April_avril!E40=" "),"NOK","OK")</f>
        <v>NOK</v>
      </c>
      <c r="BB37" s="514">
        <f>IF(T_01!BC37="OK",April_avril!G40-April_avril!F40,0)</f>
        <v>0</v>
      </c>
      <c r="BC37" s="509" t="str">
        <f>IF(OR(April_avril!F40=0,April_avril!F40=" ",April_avril!G40=0,April_avril!G40=" "),"NOK","OK")</f>
        <v>NOK</v>
      </c>
      <c r="BD37" s="514">
        <f>IF(T_01!BE37="OK",April_avril!I40-April_avril!H40,0)</f>
        <v>0</v>
      </c>
      <c r="BE37" s="509" t="str">
        <f>IF(OR(April_avril!H40=0,April_avril!H40=" ",April_avril!I40=0,April_avril!I40=" "),"NOK","OK")</f>
        <v>NOK</v>
      </c>
      <c r="BF37" s="514">
        <f>IF(T_01!BG37="OK",April_avril!K40-April_avril!J40,0)</f>
        <v>0</v>
      </c>
      <c r="BG37" s="509" t="str">
        <f>IF(OR(April_avril!J40=0,April_avril!J40=" ",April_avril!K40=0,April_avril!K40=" "),"NOK","OK")</f>
        <v>NOK</v>
      </c>
      <c r="BH37" s="510">
        <f t="shared" si="0"/>
        <v>0</v>
      </c>
      <c r="BI37" s="510">
        <f>IF(OR(April_avril!N40=6,April_avril!N40=8,April_avril!N40=10),0,April_avril!O40)</f>
        <v>0</v>
      </c>
      <c r="BJ37" s="515" t="str">
        <f>VLOOKUP(April_avril!N40,$GY$1:$LP$11,2,FALSE)</f>
        <v xml:space="preserve"> </v>
      </c>
      <c r="BK37" s="513">
        <f t="shared" si="15"/>
        <v>42122</v>
      </c>
      <c r="BL37" s="462" t="str">
        <f>IF(BK37="","",VLOOKUP(WEEKDAY(BK37),$A$71:$F$77,1+VLOOKUP(Bilanz_bilan!$D$42,T_01!$A$67:$B$68,2,FALSE)))</f>
        <v>Lu</v>
      </c>
      <c r="BM37" s="55"/>
      <c r="BN37" s="91"/>
      <c r="BQ37" s="18">
        <f>IF(T_01!BR37="OK",Mai_mai!E40-Mai_mai!D40,0)</f>
        <v>0</v>
      </c>
      <c r="BR37" s="14" t="str">
        <f>IF(OR(Mai_mai!D40=0,Mai_mai!D40=" ",Mai_mai!E40=0,Mai_mai!E40=" "),"NOK","OK")</f>
        <v>NOK</v>
      </c>
      <c r="BS37" s="18">
        <f>IF(T_01!BT37="OK",Mai_mai!G40-Mai_mai!F40,0)</f>
        <v>0</v>
      </c>
      <c r="BT37" s="14" t="str">
        <f>IF(OR(Mai_mai!F40=0,Mai_mai!F40=" ",Mai_mai!G40=0,Mai_mai!G40=" "),"NOK","OK")</f>
        <v>NOK</v>
      </c>
      <c r="BU37" s="18">
        <f>IF(T_01!BV37="OK",Mai_mai!I40-Mai_mai!H40,0)</f>
        <v>0</v>
      </c>
      <c r="BV37" s="14" t="str">
        <f>IF(OR(Mai_mai!H40=0,Mai_mai!H40=" ",Mai_mai!I40=0,Mai_mai!I40=" "),"NOK","OK")</f>
        <v>NOK</v>
      </c>
      <c r="BW37" s="18">
        <f>IF(T_01!BX37="OK",Mai_mai!K40-Mai_mai!J40,0)</f>
        <v>0</v>
      </c>
      <c r="BX37" s="14" t="str">
        <f>IF(OR(Mai_mai!J40=0,Mai_mai!J40=" ",Mai_mai!K40=0,Mai_mai!K40=" "),"NOK","OK")</f>
        <v>NOK</v>
      </c>
      <c r="BY37" s="15">
        <f t="shared" si="4"/>
        <v>0</v>
      </c>
      <c r="BZ37" s="15">
        <f>IF(OR(Mai_mai!N40=6,Mai_mai!N40=8,Mai_mai!N40=10),0,Mai_mai!O40)</f>
        <v>0</v>
      </c>
      <c r="CA37" s="19" t="str">
        <f>VLOOKUP(Mai_mai!N40,T_01!$GY$1:$LP$11,2,FALSE)</f>
        <v xml:space="preserve"> </v>
      </c>
      <c r="CB37" s="17">
        <f t="shared" si="16"/>
        <v>42152</v>
      </c>
      <c r="CC37" s="14" t="str">
        <f>IF(CB37="","",VLOOKUP(WEEKDAY(CB37),$A$71:$F$77,1+VLOOKUP(Bilanz_bilan!$D$42,T_01!$A$67:$B$68,2,FALSE)))</f>
        <v>Me</v>
      </c>
      <c r="CD37" s="55"/>
      <c r="CE37" s="91"/>
      <c r="CH37" s="514">
        <f>IF(T_01!CI37="OK",Juni_juin!E40-Juni_juin!D40,0)</f>
        <v>0</v>
      </c>
      <c r="CI37" s="509" t="str">
        <f>IF(OR(Juni_juin!D40=0,Juni_juin!D40=" ",Juni_juin!E40=0,Juni_juin!E40=" "),"NOK","OK")</f>
        <v>NOK</v>
      </c>
      <c r="CJ37" s="514">
        <f>IF(T_01!CK37="OK",Juni_juin!G40-Juni_juin!F40,0)</f>
        <v>0</v>
      </c>
      <c r="CK37" s="509" t="str">
        <f>IF(OR(Juni_juin!F40=0,Juni_juin!F40=" ",Juni_juin!G40=0,Juni_juin!G40=" "),"NOK","OK")</f>
        <v>NOK</v>
      </c>
      <c r="CL37" s="514">
        <f>IF(T_01!CM37="OK",Juni_juin!I40-Juni_juin!H40,0)</f>
        <v>0</v>
      </c>
      <c r="CM37" s="509" t="str">
        <f>IF(OR(Juni_juin!H40=0,Juni_juin!H40=" ",Juni_juin!I40=0,Juni_juin!I40=" "),"NOK","OK")</f>
        <v>NOK</v>
      </c>
      <c r="CN37" s="514">
        <f>IF(T_01!CO37="OK",Juni_juin!K40-Juni_juin!J40,0)</f>
        <v>0</v>
      </c>
      <c r="CO37" s="509" t="str">
        <f>IF(OR(Juni_juin!J40=0,Juni_juin!J40=" ",Juni_juin!K40=0,Juni_juin!K40=" "),"NOK","OK")</f>
        <v>NOK</v>
      </c>
      <c r="CP37" s="510">
        <f t="shared" si="5"/>
        <v>0</v>
      </c>
      <c r="CQ37" s="510">
        <f>IF(OR(Juni_juin!N40=6,Juni_juin!N40=8,Juni_juin!N40=10),0,Juni_juin!O40)</f>
        <v>0</v>
      </c>
      <c r="CR37" s="515" t="str">
        <f>VLOOKUP(Juni_juin!N40,$GY$1:$LP$11,2,FALSE)</f>
        <v xml:space="preserve"> </v>
      </c>
      <c r="CS37" s="513">
        <f t="shared" si="17"/>
        <v>42183</v>
      </c>
      <c r="CT37" s="509" t="str">
        <f>IF(CS37="","",VLOOKUP(WEEKDAY(CS37),$A$71:$F$77,1+VLOOKUP(Bilanz_bilan!$D$42,T_01!$A$67:$B$68,2,FALSE)))</f>
        <v>Sa</v>
      </c>
      <c r="CU37" s="55"/>
      <c r="CV37" s="91"/>
      <c r="CY37" s="18">
        <f>IF(T_01!CZ37="OK",Juli_juillet!E40-Juli_juillet!D40,0)</f>
        <v>0</v>
      </c>
      <c r="CZ37" s="14" t="str">
        <f>IF(OR(Juli_juillet!D40=0,Juli_juillet!D40=" ",Juli_juillet!E40=0,Juli_juillet!E40=" "),"NOK","OK")</f>
        <v>NOK</v>
      </c>
      <c r="DA37" s="18">
        <f>IF(T_01!DB37="OK",Juli_juillet!G40-Juli_juillet!F40,0)</f>
        <v>0</v>
      </c>
      <c r="DB37" s="14" t="str">
        <f>IF(OR(Juli_juillet!F40=0,Juli_juillet!F40=" ",Juli_juillet!G40=0,Juli_juillet!G40=" "),"NOK","OK")</f>
        <v>NOK</v>
      </c>
      <c r="DC37" s="18">
        <f>IF(T_01!DD37="OK",Juli_juillet!I40-Juli_juillet!H40,0)</f>
        <v>0</v>
      </c>
      <c r="DD37" s="14" t="str">
        <f>IF(OR(Juli_juillet!H40=0,Juli_juillet!H40=" ",Juli_juillet!I40=0,Juli_juillet!I40=" "),"NOK","OK")</f>
        <v>NOK</v>
      </c>
      <c r="DE37" s="18">
        <f>IF(T_01!DF37="OK",Juli_juillet!K40-Juli_juillet!J40,0)</f>
        <v>0</v>
      </c>
      <c r="DF37" s="14" t="str">
        <f>IF(OR(Juli_juillet!J40=0,Juli_juillet!J40=" ",Juli_juillet!K40=0,Juli_juillet!K40=" "),"NOK","OK")</f>
        <v>NOK</v>
      </c>
      <c r="DG37" s="15">
        <f t="shared" si="6"/>
        <v>0</v>
      </c>
      <c r="DH37" s="15">
        <f>IF(OR(Juli_juillet!N40=6,Juli_juillet!N40=8,Juli_juillet!N40=10),0,Juli_juillet!O40)</f>
        <v>0</v>
      </c>
      <c r="DI37" s="19" t="str">
        <f>VLOOKUP(Juli_juillet!N40,T_01!$GY$1:$LP$11,2,FALSE)</f>
        <v xml:space="preserve"> </v>
      </c>
      <c r="DJ37" s="17">
        <f t="shared" si="18"/>
        <v>42213</v>
      </c>
      <c r="DK37" s="14" t="str">
        <f>IF(DJ37="","",VLOOKUP(WEEKDAY(DJ37),$A$71:$F$77,1+VLOOKUP(Bilanz_bilan!$D$42,T_01!$A$67:$B$68,2,FALSE)))</f>
        <v>Lu</v>
      </c>
      <c r="DL37" s="55"/>
      <c r="DM37" s="91"/>
      <c r="DP37" s="514">
        <f>IF(T_01!DQ37="OK",August_août!E40-August_août!D40,0)</f>
        <v>0</v>
      </c>
      <c r="DQ37" s="509" t="str">
        <f>IF(OR(August_août!D40=0,August_août!D40=" ",August_août!E40=0,August_août!E40=" "),"NOK","OK")</f>
        <v>NOK</v>
      </c>
      <c r="DR37" s="514">
        <f>IF(T_01!DS37="OK",August_août!G40-August_août!F40,0)</f>
        <v>0</v>
      </c>
      <c r="DS37" s="509" t="str">
        <f>IF(OR(August_août!F40=0,August_août!F40=" ",August_août!G40=0,August_août!G40=" "),"NOK","OK")</f>
        <v>NOK</v>
      </c>
      <c r="DT37" s="514">
        <f>IF(T_01!DU37="OK",August_août!I40-August_août!H40,0)</f>
        <v>0</v>
      </c>
      <c r="DU37" s="509" t="str">
        <f>IF(OR(August_août!H40=0,August_août!H40=" ",August_août!I40=0,August_août!I40=" "),"NOK","OK")</f>
        <v>NOK</v>
      </c>
      <c r="DV37" s="514">
        <f>IF(T_01!DW37="OK",August_août!K40-August_août!J40,0)</f>
        <v>0</v>
      </c>
      <c r="DW37" s="509" t="str">
        <f>IF(OR(August_août!J40=0,August_août!J40=" ",August_août!K40=0,August_août!K40=" "),"NOK","OK")</f>
        <v>NOK</v>
      </c>
      <c r="DX37" s="510">
        <f t="shared" si="7"/>
        <v>0</v>
      </c>
      <c r="DY37" s="510">
        <f>IF(OR(August_août!N40=6,August_août!N40=8,August_août!N40=10),0,August_août!O40)</f>
        <v>0</v>
      </c>
      <c r="DZ37" s="515" t="str">
        <f>VLOOKUP(August_août!N40,T_01!$GY$1:$LP$11,2,FALSE)</f>
        <v xml:space="preserve"> </v>
      </c>
      <c r="EA37" s="513">
        <f t="shared" si="19"/>
        <v>42244</v>
      </c>
      <c r="EB37" s="509" t="str">
        <f>IF(EA37="","",VLOOKUP(WEEKDAY(EA37),$A$71:$F$77,1+VLOOKUP(Bilanz_bilan!$D$42,T_01!$A$67:$B$68,2,FALSE)))</f>
        <v>Je</v>
      </c>
      <c r="EC37" s="55"/>
      <c r="ED37" s="91"/>
      <c r="EG37" s="18">
        <f>IF(T_01!EH37="OK",September_septembre!E40-September_septembre!D40,0)</f>
        <v>0</v>
      </c>
      <c r="EH37" s="14" t="str">
        <f>IF(OR(September_septembre!D40=0,September_septembre!D40=" ",September_septembre!E40=0,September_septembre!E40=" "),"NOK","OK")</f>
        <v>NOK</v>
      </c>
      <c r="EI37" s="18">
        <f>IF(T_01!EJ37="OK",September_septembre!G40-September_septembre!F40,0)</f>
        <v>0</v>
      </c>
      <c r="EJ37" s="14" t="str">
        <f>IF(OR(September_septembre!F40=0,September_septembre!F40=" ",September_septembre!G40=0,September_septembre!G40=" "),"NOK","OK")</f>
        <v>NOK</v>
      </c>
      <c r="EK37" s="18">
        <f>IF(T_01!EL37="OK",September_septembre!I40-September_septembre!H40,0)</f>
        <v>0</v>
      </c>
      <c r="EL37" s="14" t="str">
        <f>IF(OR(September_septembre!H40=0,September_septembre!H40=" ",September_septembre!I40=0,September_septembre!I40=" "),"NOK","OK")</f>
        <v>NOK</v>
      </c>
      <c r="EM37" s="18">
        <f>IF(T_01!EN37="OK",September_septembre!K40-September_septembre!J40,0)</f>
        <v>0</v>
      </c>
      <c r="EN37" s="14" t="str">
        <f>IF(OR(September_septembre!J40=0,September_septembre!J40=" ",September_septembre!K40=0,September_septembre!K40=" "),"NOK","OK")</f>
        <v>NOK</v>
      </c>
      <c r="EO37" s="15">
        <f t="shared" si="8"/>
        <v>0</v>
      </c>
      <c r="EP37" s="15">
        <f>IF(OR(September_septembre!N40=6,September_septembre!N40=8,September_septembre!N40=10),0,September_septembre!O40)</f>
        <v>0</v>
      </c>
      <c r="EQ37" s="19" t="str">
        <f>VLOOKUP(September_septembre!N40,T_01!$GY$1:$LP$11,2,FALSE)</f>
        <v xml:space="preserve"> </v>
      </c>
      <c r="ER37" s="17">
        <f t="shared" si="20"/>
        <v>42275</v>
      </c>
      <c r="ES37" s="14" t="str">
        <f>IF(ER37="","",VLOOKUP(WEEKDAY(ER37),$A$71:$F$77,1+VLOOKUP(Bilanz_bilan!$D$42,T_01!$A$67:$B$68,2,FALSE)))</f>
        <v>Di</v>
      </c>
      <c r="ET37" s="55"/>
      <c r="EU37" s="91"/>
      <c r="EX37" s="514">
        <f>IF(T_01!EY37="OK",Oktober_octobre!E40-Oktober_octobre!D40,0)</f>
        <v>0</v>
      </c>
      <c r="EY37" s="509" t="str">
        <f>IF(OR(Oktober_octobre!D40=0,Oktober_octobre!D40=" ",Oktober_octobre!E40=0,Oktober_octobre!E40=" "),"NOK","OK")</f>
        <v>NOK</v>
      </c>
      <c r="EZ37" s="514">
        <f>IF(T_01!FA37="OK",Oktober_octobre!G40-Oktober_octobre!F40,0)</f>
        <v>0</v>
      </c>
      <c r="FA37" s="509" t="str">
        <f>IF(OR(Oktober_octobre!F40=0,Oktober_octobre!F40=" ",Oktober_octobre!G40=0,Oktober_octobre!G40=" "),"NOK","OK")</f>
        <v>NOK</v>
      </c>
      <c r="FB37" s="514">
        <f>IF(T_01!FC37="OK",Oktober_octobre!I40-Oktober_octobre!H40,0)</f>
        <v>0</v>
      </c>
      <c r="FC37" s="509" t="str">
        <f>IF(OR(Oktober_octobre!H40=0,Oktober_octobre!H40=" ",Oktober_octobre!I40=0,Oktober_octobre!I40=" "),"NOK","OK")</f>
        <v>NOK</v>
      </c>
      <c r="FD37" s="514">
        <f>IF(T_01!FE37="OK",Oktober_octobre!K40-Oktober_octobre!J40,0)</f>
        <v>0</v>
      </c>
      <c r="FE37" s="509" t="str">
        <f>IF(OR(Oktober_octobre!J40=0,Oktober_octobre!J40=" ",Oktober_octobre!K40=0,Oktober_octobre!K40=" "),"NOK","OK")</f>
        <v>NOK</v>
      </c>
      <c r="FF37" s="510">
        <f t="shared" si="9"/>
        <v>0</v>
      </c>
      <c r="FG37" s="510">
        <f>IF(OR(Oktober_octobre!N40=6,Oktober_octobre!N40=8,Oktober_octobre!N40=10),0,Oktober_octobre!O40)</f>
        <v>0</v>
      </c>
      <c r="FH37" s="515" t="str">
        <f>VLOOKUP(Oktober_octobre!N40,T_01!$GY$1:$LP$11,2,FALSE)</f>
        <v xml:space="preserve"> </v>
      </c>
      <c r="FI37" s="516">
        <f t="shared" si="21"/>
        <v>42305</v>
      </c>
      <c r="FJ37" s="509" t="str">
        <f>IF(FI37="","",VLOOKUP(WEEKDAY(FI37),$A$71:$F$77,1+VLOOKUP(Bilanz_bilan!$D$42,T_01!$A$67:$B$68,2,FALSE)))</f>
        <v>Ma</v>
      </c>
      <c r="FK37" s="55"/>
      <c r="FL37" s="91"/>
      <c r="FO37" s="18">
        <f>IF(T_01!FP37="OK",November_novembre!E40-November_novembre!D40,0)</f>
        <v>0</v>
      </c>
      <c r="FP37" s="14" t="str">
        <f>IF(OR(November_novembre!D40=0,November_novembre!D40=" ",November_novembre!E40=0,November_novembre!E40=" "),"NOK","OK")</f>
        <v>NOK</v>
      </c>
      <c r="FQ37" s="18">
        <f>IF(T_01!FR37="OK",November_novembre!G40-November_novembre!F40,0)</f>
        <v>0</v>
      </c>
      <c r="FR37" s="14" t="str">
        <f>IF(OR(November_novembre!F40=0,November_novembre!F40=" ",November_novembre!G40=0,November_novembre!G40=" "),"NOK","OK")</f>
        <v>NOK</v>
      </c>
      <c r="FS37" s="18">
        <f>IF(T_01!FT37="OK",November_novembre!I40-November_novembre!H40,0)</f>
        <v>0</v>
      </c>
      <c r="FT37" s="14" t="str">
        <f>IF(OR(November_novembre!H40=0,November_novembre!H40=" ",November_novembre!I40=0,November_novembre!I40=" "),"NOK","OK")</f>
        <v>NOK</v>
      </c>
      <c r="FU37" s="18">
        <f>IF(T_01!FV37="OK",November_novembre!K40-November_novembre!J40,0)</f>
        <v>0</v>
      </c>
      <c r="FV37" s="14" t="str">
        <f>IF(OR(November_novembre!J40=0,November_novembre!J40=" ",November_novembre!K40=0,November_novembre!K40=" "),"NOK","OK")</f>
        <v>NOK</v>
      </c>
      <c r="FW37" s="15">
        <f t="shared" si="10"/>
        <v>0</v>
      </c>
      <c r="FX37" s="15">
        <f>IF(OR(November_novembre!N40=6,November_novembre!N40=8,November_novembre!N40=10),0,November_novembre!O40)</f>
        <v>0</v>
      </c>
      <c r="FY37" s="19" t="str">
        <f>VLOOKUP(November_novembre!N40,T_01!$GY$1:$LP$11,2,FALSE)</f>
        <v xml:space="preserve"> </v>
      </c>
      <c r="FZ37" s="17">
        <f t="shared" si="22"/>
        <v>42336</v>
      </c>
      <c r="GA37" s="14" t="str">
        <f>IF(FZ37="","",VLOOKUP(WEEKDAY(FZ37),$A$71:$F$77,1+VLOOKUP(Bilanz_bilan!$D$42,T_01!$A$67:$B$68,2,FALSE)))</f>
        <v>Ve</v>
      </c>
      <c r="GB37" s="55"/>
      <c r="GC37" s="557"/>
      <c r="GF37" s="514">
        <f>IF(T_01!GG37="OK",Dezember_décembre!E40-Dezember_décembre!D40,0)</f>
        <v>0</v>
      </c>
      <c r="GG37" s="509" t="str">
        <f>IF(OR(Dezember_décembre!D40=0,Dezember_décembre!D40=" ",Dezember_décembre!E40=0,Dezember_décembre!E40=" "),"NOK","OK")</f>
        <v>NOK</v>
      </c>
      <c r="GH37" s="514">
        <f>IF(T_01!GI37="OK",Dezember_décembre!G40-Dezember_décembre!F40,0)</f>
        <v>0</v>
      </c>
      <c r="GI37" s="509" t="str">
        <f>IF(OR(Dezember_décembre!F40=0,Dezember_décembre!F40=" ",Dezember_décembre!G40=0,Dezember_décembre!G40=" "),"NOK","OK")</f>
        <v>NOK</v>
      </c>
      <c r="GJ37" s="514">
        <f>IF(T_01!GK37="OK",Dezember_décembre!I40-Dezember_décembre!H40,0)</f>
        <v>0</v>
      </c>
      <c r="GK37" s="509" t="str">
        <f>IF(OR(Dezember_décembre!H40=0,Dezember_décembre!H40=" ",Dezember_décembre!I40=0,Dezember_décembre!I40=" "),"NOK","OK")</f>
        <v>NOK</v>
      </c>
      <c r="GL37" s="514">
        <f>IF(T_01!GM37="OK",Dezember_décembre!K40-Dezember_décembre!J40,0)</f>
        <v>0</v>
      </c>
      <c r="GM37" s="509" t="str">
        <f>IF(OR(Dezember_décembre!J40=0,Dezember_décembre!J40=" ",Dezember_décembre!K40=0,Dezember_décembre!K40=" "),"NOK","OK")</f>
        <v>NOK</v>
      </c>
      <c r="GN37" s="510">
        <f t="shared" si="11"/>
        <v>0</v>
      </c>
      <c r="GO37" s="510">
        <f>IF(OR(Dezember_décembre!N40=6,Dezember_décembre!N40=8,Dezember_décembre!N40=10),0,Dezember_décembre!O40)</f>
        <v>0</v>
      </c>
      <c r="GP37" s="515" t="str">
        <f>VLOOKUP(Dezember_décembre!N40,T_01!$GY$1:$LP$11,2,FALSE)</f>
        <v xml:space="preserve"> </v>
      </c>
      <c r="GQ37" s="513">
        <f t="shared" si="23"/>
        <v>42366</v>
      </c>
      <c r="GR37" s="509" t="str">
        <f>IF(GQ37="","",VLOOKUP(WEEKDAY(GQ37),$A$71:$F$77,1+VLOOKUP(Bilanz_bilan!$D$42,T_01!$A$67:$B$68,2,FALSE)))</f>
        <v>Di</v>
      </c>
      <c r="GS37" s="55"/>
      <c r="GT37" s="91"/>
    </row>
    <row r="38" spans="1:203" ht="14.25">
      <c r="A38" s="18">
        <f>IF(T_01!B38="OK",Januar_janvier!E41-Januar_janvier!D41,0)</f>
        <v>0</v>
      </c>
      <c r="B38" s="14" t="str">
        <f>IF(OR(Januar_janvier!D41=0,Januar_janvier!D41=" ",Januar_janvier!E41=0,Januar_janvier!E41=" "),"NOK","OK")</f>
        <v>NOK</v>
      </c>
      <c r="C38" s="18">
        <f>IF(T_01!D38="OK",Januar_janvier!G41-Januar_janvier!F41,0)</f>
        <v>0</v>
      </c>
      <c r="D38" s="14" t="str">
        <f>IF(OR(Januar_janvier!F41=0,Januar_janvier!F41=" ",Januar_janvier!G41=0,Januar_janvier!G41=" "),"NOK","OK")</f>
        <v>NOK</v>
      </c>
      <c r="E38" s="18">
        <f>IF(T_01!F38="OK",Januar_janvier!I41-Januar_janvier!H41,0)</f>
        <v>0</v>
      </c>
      <c r="F38" s="14" t="str">
        <f>IF(OR(Januar_janvier!H41=0,Januar_janvier!H41=" ",Januar_janvier!I41=0,Januar_janvier!I41=" "),"NOK","OK")</f>
        <v>NOK</v>
      </c>
      <c r="G38" s="18">
        <f>IF(T_01!H38="OK",Januar_janvier!K41-Januar_janvier!J41,0)</f>
        <v>0</v>
      </c>
      <c r="H38" s="14" t="str">
        <f>IF(OR(Januar_janvier!J41=0,Januar_janvier!J41=" ",Januar_janvier!K41=0,Januar_janvier!K41=" "),"NOK","OK")</f>
        <v>NOK</v>
      </c>
      <c r="I38" s="15">
        <f t="shared" si="1"/>
        <v>0</v>
      </c>
      <c r="J38" s="15">
        <f>IF(OR(Januar_janvier!N41=6,Januar_janvier!N41=8,Januar_janvier!N41=10),0,Januar_janvier!O41)</f>
        <v>0</v>
      </c>
      <c r="K38" s="19" t="str">
        <f>VLOOKUP(Januar_janvier!N41,T_01!$GY$1:$LP$11,2,FALSE)</f>
        <v xml:space="preserve"> </v>
      </c>
      <c r="L38" s="85">
        <f t="shared" si="12"/>
        <v>42033</v>
      </c>
      <c r="M38" s="14" t="str">
        <f>IF(L38="","",VLOOKUP(WEEKDAY(L38),$A$71:$F$77,1+VLOOKUP(Bilanz_bilan!$D$42,T_01!$A$67:$B$68,2,FALSE)))</f>
        <v>Me</v>
      </c>
      <c r="N38" s="55"/>
      <c r="O38" s="91"/>
      <c r="R38" s="514" t="s">
        <v>0</v>
      </c>
      <c r="S38" s="509" t="s">
        <v>0</v>
      </c>
      <c r="T38" s="509"/>
      <c r="U38" s="509"/>
      <c r="V38" s="514" t="s">
        <v>0</v>
      </c>
      <c r="W38" s="509" t="s">
        <v>0</v>
      </c>
      <c r="X38" s="509"/>
      <c r="Y38" s="509"/>
      <c r="Z38" s="510" t="s">
        <v>0</v>
      </c>
      <c r="AA38" s="510" t="s">
        <v>0</v>
      </c>
      <c r="AB38" s="515"/>
      <c r="AC38" s="513"/>
      <c r="AD38" s="509"/>
      <c r="AE38" s="55"/>
      <c r="AF38" s="91"/>
      <c r="AG38" s="20"/>
      <c r="AH38" s="20"/>
      <c r="AI38" s="18">
        <f>IF(T_01!AJ38="OK",März_mars!E41-März_mars!D41,0)</f>
        <v>0</v>
      </c>
      <c r="AJ38" s="14" t="str">
        <f>IF(OR(März_mars!D41=0,März_mars!D41=" ",März_mars!E41=0,März_mars!E41=" "),"NOK","OK")</f>
        <v>NOK</v>
      </c>
      <c r="AK38" s="18">
        <f>IF(T_01!AL38="OK",März_mars!G41-März_mars!F41,0)</f>
        <v>0</v>
      </c>
      <c r="AL38" s="14" t="str">
        <f>IF(OR(März_mars!F41=0,März_mars!F41=" ",März_mars!G41=0,März_mars!G41=" "),"NOK","OK")</f>
        <v>NOK</v>
      </c>
      <c r="AM38" s="18">
        <f>IF(T_01!AN38="OK",März_mars!I41-März_mars!H41,0)</f>
        <v>0</v>
      </c>
      <c r="AN38" s="14" t="str">
        <f>IF(OR(März_mars!H41=0,März_mars!H41=" ",März_mars!I41=0,März_mars!I41=" "),"NOK","OK")</f>
        <v>NOK</v>
      </c>
      <c r="AO38" s="18">
        <f>IF(T_01!AP38="OK",März_mars!K41-März_mars!J41,0)</f>
        <v>0</v>
      </c>
      <c r="AP38" s="14" t="str">
        <f>IF(OR(März_mars!J41=0,März_mars!J41=" ",März_mars!K41=0,März_mars!K41=" "),"NOK","OK")</f>
        <v>NOK</v>
      </c>
      <c r="AQ38" s="15">
        <f t="shared" si="3"/>
        <v>0</v>
      </c>
      <c r="AR38" s="15">
        <f>IF(OR(März_mars!N41=6,März_mars!N41=8,März_mars!N41=10),0,März_mars!O41)</f>
        <v>0</v>
      </c>
      <c r="AS38" s="19" t="str">
        <f>VLOOKUP(März_mars!N41,T_01!$GY$1:$LP$11,2,FALSE)</f>
        <v xml:space="preserve"> </v>
      </c>
      <c r="AT38" s="17">
        <f t="shared" si="14"/>
        <v>42092</v>
      </c>
      <c r="AU38" s="14" t="str">
        <f>IF(AT38="","",VLOOKUP(WEEKDAY(AT38),$A$71:$F$77,1+VLOOKUP(Bilanz_bilan!$D$42,T_01!$A$67:$B$68,2,FALSE)))</f>
        <v>Sa</v>
      </c>
      <c r="AV38" s="91"/>
      <c r="AW38" s="557"/>
      <c r="AZ38" s="514">
        <f>IF(T_01!BA38="OK",April_avril!E41-April_avril!D41,0)</f>
        <v>0</v>
      </c>
      <c r="BA38" s="509" t="str">
        <f>IF(OR(April_avril!D41=0,April_avril!D41=" ",April_avril!E41=0,April_avril!E41=" "),"NOK","OK")</f>
        <v>NOK</v>
      </c>
      <c r="BB38" s="514">
        <f>IF(T_01!BC38="OK",April_avril!G41-April_avril!F41,0)</f>
        <v>0</v>
      </c>
      <c r="BC38" s="509" t="str">
        <f>IF(OR(April_avril!F41=0,April_avril!F41=" ",April_avril!G41=0,April_avril!G41=" "),"NOK","OK")</f>
        <v>NOK</v>
      </c>
      <c r="BD38" s="514">
        <f>IF(T_01!BE38="OK",April_avril!I41-April_avril!H41,0)</f>
        <v>0</v>
      </c>
      <c r="BE38" s="509" t="str">
        <f>IF(OR(April_avril!H41=0,April_avril!H41=" ",April_avril!I41=0,April_avril!I41=" "),"NOK","OK")</f>
        <v>NOK</v>
      </c>
      <c r="BF38" s="514">
        <f>IF(T_01!BG38="OK",April_avril!K41-April_avril!J41,0)</f>
        <v>0</v>
      </c>
      <c r="BG38" s="509" t="str">
        <f>IF(OR(April_avril!J41=0,April_avril!J41=" ",April_avril!K41=0,April_avril!K41=" "),"NOK","OK")</f>
        <v>NOK</v>
      </c>
      <c r="BH38" s="510">
        <f t="shared" si="0"/>
        <v>0</v>
      </c>
      <c r="BI38" s="510">
        <f>IF(OR(April_avril!N41=6,April_avril!N41=8,April_avril!N41=10),0,April_avril!O41)</f>
        <v>0</v>
      </c>
      <c r="BJ38" s="515" t="str">
        <f>VLOOKUP(April_avril!N41,$GY$1:$LP$11,2,FALSE)</f>
        <v xml:space="preserve"> </v>
      </c>
      <c r="BK38" s="513">
        <f t="shared" si="15"/>
        <v>42123</v>
      </c>
      <c r="BL38" s="462" t="str">
        <f>IF(BK38="","",VLOOKUP(WEEKDAY(BK38),$A$71:$F$77,1+VLOOKUP(Bilanz_bilan!$D$42,T_01!$A$67:$B$68,2,FALSE)))</f>
        <v>Ma</v>
      </c>
      <c r="BM38" s="55"/>
      <c r="BN38" s="91"/>
      <c r="BQ38" s="18">
        <f>IF(T_01!BR38="OK",Mai_mai!E41-Mai_mai!D41,0)</f>
        <v>0</v>
      </c>
      <c r="BR38" s="14" t="str">
        <f>IF(OR(Mai_mai!D41=0,Mai_mai!D41=" ",Mai_mai!E41=0,Mai_mai!E41=" "),"NOK","OK")</f>
        <v>NOK</v>
      </c>
      <c r="BS38" s="18">
        <f>IF(T_01!BT38="OK",Mai_mai!G41-Mai_mai!F41,0)</f>
        <v>0</v>
      </c>
      <c r="BT38" s="14" t="str">
        <f>IF(OR(Mai_mai!F41=0,Mai_mai!F41=" ",Mai_mai!G41=0,Mai_mai!G41=" "),"NOK","OK")</f>
        <v>NOK</v>
      </c>
      <c r="BU38" s="18">
        <f>IF(T_01!BV38="OK",Mai_mai!I41-Mai_mai!H41,0)</f>
        <v>0</v>
      </c>
      <c r="BV38" s="14" t="str">
        <f>IF(OR(Mai_mai!H41=0,Mai_mai!H41=" ",Mai_mai!I41=0,Mai_mai!I41=" "),"NOK","OK")</f>
        <v>NOK</v>
      </c>
      <c r="BW38" s="18">
        <f>IF(T_01!BX38="OK",Mai_mai!K41-Mai_mai!J41,0)</f>
        <v>0</v>
      </c>
      <c r="BX38" s="14" t="str">
        <f>IF(OR(Mai_mai!J41=0,Mai_mai!J41=" ",Mai_mai!K41=0,Mai_mai!K41=" "),"NOK","OK")</f>
        <v>NOK</v>
      </c>
      <c r="BY38" s="15">
        <f t="shared" si="4"/>
        <v>0</v>
      </c>
      <c r="BZ38" s="15">
        <f>IF(OR(Mai_mai!N41=6,Mai_mai!N41=8,Mai_mai!N41=10),0,Mai_mai!O41)</f>
        <v>0</v>
      </c>
      <c r="CA38" s="19" t="str">
        <f>VLOOKUP(Mai_mai!N41,T_01!$GY$1:$LP$11,2,FALSE)</f>
        <v xml:space="preserve"> </v>
      </c>
      <c r="CB38" s="17">
        <f t="shared" si="16"/>
        <v>42153</v>
      </c>
      <c r="CC38" s="14" t="str">
        <f>IF(CB38="","",VLOOKUP(WEEKDAY(CB38),$A$71:$F$77,1+VLOOKUP(Bilanz_bilan!$D$42,T_01!$A$67:$B$68,2,FALSE)))</f>
        <v>Je</v>
      </c>
      <c r="CD38" s="558">
        <v>1</v>
      </c>
      <c r="CE38" s="557" t="s">
        <v>315</v>
      </c>
      <c r="CH38" s="514">
        <f>IF(T_01!CI38="OK",Juni_juin!E41-Juni_juin!D41,0)</f>
        <v>0</v>
      </c>
      <c r="CI38" s="509" t="str">
        <f>IF(OR(Juni_juin!D41=0,Juni_juin!D41=" ",Juni_juin!E41=0,Juni_juin!E41=" "),"NOK","OK")</f>
        <v>NOK</v>
      </c>
      <c r="CJ38" s="514">
        <f>IF(T_01!CK38="OK",Juni_juin!G41-Juni_juin!F41,0)</f>
        <v>0</v>
      </c>
      <c r="CK38" s="509" t="str">
        <f>IF(OR(Juni_juin!F41=0,Juni_juin!F41=" ",Juni_juin!G41=0,Juni_juin!G41=" "),"NOK","OK")</f>
        <v>NOK</v>
      </c>
      <c r="CL38" s="514">
        <f>IF(T_01!CM38="OK",Juni_juin!I41-Juni_juin!H41,0)</f>
        <v>0</v>
      </c>
      <c r="CM38" s="509" t="str">
        <f>IF(OR(Juni_juin!H41=0,Juni_juin!H41=" ",Juni_juin!I41=0,Juni_juin!I41=" "),"NOK","OK")</f>
        <v>NOK</v>
      </c>
      <c r="CN38" s="514">
        <f>IF(T_01!CO38="OK",Juni_juin!K41-Juni_juin!J41,0)</f>
        <v>0</v>
      </c>
      <c r="CO38" s="509" t="str">
        <f>IF(OR(Juni_juin!J41=0,Juni_juin!J41=" ",Juni_juin!K41=0,Juni_juin!K41=" "),"NOK","OK")</f>
        <v>NOK</v>
      </c>
      <c r="CP38" s="510">
        <f t="shared" si="5"/>
        <v>0</v>
      </c>
      <c r="CQ38" s="510">
        <f>IF(OR(Juni_juin!N41=6,Juni_juin!N41=8,Juni_juin!N41=10),0,Juni_juin!O41)</f>
        <v>0</v>
      </c>
      <c r="CR38" s="515" t="str">
        <f>VLOOKUP(Juni_juin!N41,$GY$1:$LP$11,2,FALSE)</f>
        <v xml:space="preserve"> </v>
      </c>
      <c r="CS38" s="513">
        <f t="shared" si="17"/>
        <v>42184</v>
      </c>
      <c r="CT38" s="509" t="str">
        <f>IF(CS38="","",VLOOKUP(WEEKDAY(CS38),$A$71:$F$77,1+VLOOKUP(Bilanz_bilan!$D$42,T_01!$A$67:$B$68,2,FALSE)))</f>
        <v>Di</v>
      </c>
      <c r="CU38" s="55"/>
      <c r="CV38" s="91"/>
      <c r="CY38" s="18">
        <f>IF(T_01!CZ38="OK",Juli_juillet!E41-Juli_juillet!D41,0)</f>
        <v>0</v>
      </c>
      <c r="CZ38" s="14" t="str">
        <f>IF(OR(Juli_juillet!D41=0,Juli_juillet!D41=" ",Juli_juillet!E41=0,Juli_juillet!E41=" "),"NOK","OK")</f>
        <v>NOK</v>
      </c>
      <c r="DA38" s="18">
        <f>IF(T_01!DB38="OK",Juli_juillet!G41-Juli_juillet!F41,0)</f>
        <v>0</v>
      </c>
      <c r="DB38" s="14" t="str">
        <f>IF(OR(Juli_juillet!F41=0,Juli_juillet!F41=" ",Juli_juillet!G41=0,Juli_juillet!G41=" "),"NOK","OK")</f>
        <v>NOK</v>
      </c>
      <c r="DC38" s="18">
        <f>IF(T_01!DD38="OK",Juli_juillet!I41-Juli_juillet!H41,0)</f>
        <v>0</v>
      </c>
      <c r="DD38" s="14" t="str">
        <f>IF(OR(Juli_juillet!H41=0,Juli_juillet!H41=" ",Juli_juillet!I41=0,Juli_juillet!I41=" "),"NOK","OK")</f>
        <v>NOK</v>
      </c>
      <c r="DE38" s="18">
        <f>IF(T_01!DF38="OK",Juli_juillet!K41-Juli_juillet!J41,0)</f>
        <v>0</v>
      </c>
      <c r="DF38" s="14" t="str">
        <f>IF(OR(Juli_juillet!J41=0,Juli_juillet!J41=" ",Juli_juillet!K41=0,Juli_juillet!K41=" "),"NOK","OK")</f>
        <v>NOK</v>
      </c>
      <c r="DG38" s="15">
        <f t="shared" si="6"/>
        <v>0</v>
      </c>
      <c r="DH38" s="15">
        <f>IF(OR(Juli_juillet!N41=6,Juli_juillet!N41=8,Juli_juillet!N41=10),0,Juli_juillet!O41)</f>
        <v>0</v>
      </c>
      <c r="DI38" s="19" t="str">
        <f>VLOOKUP(Juli_juillet!N41,T_01!$GY$1:$LP$11,2,FALSE)</f>
        <v xml:space="preserve"> </v>
      </c>
      <c r="DJ38" s="17">
        <f t="shared" si="18"/>
        <v>42214</v>
      </c>
      <c r="DK38" s="14" t="str">
        <f>IF(DJ38="","",VLOOKUP(WEEKDAY(DJ38),$A$71:$F$77,1+VLOOKUP(Bilanz_bilan!$D$42,T_01!$A$67:$B$68,2,FALSE)))</f>
        <v>Ma</v>
      </c>
      <c r="DL38" s="55"/>
      <c r="DM38" s="91"/>
      <c r="DP38" s="514">
        <f>IF(T_01!DQ38="OK",August_août!E41-August_août!D41,0)</f>
        <v>0</v>
      </c>
      <c r="DQ38" s="509" t="str">
        <f>IF(OR(August_août!D41=0,August_août!D41=" ",August_août!E41=0,August_août!E41=" "),"NOK","OK")</f>
        <v>NOK</v>
      </c>
      <c r="DR38" s="514">
        <f>IF(T_01!DS38="OK",August_août!G41-August_août!F41,0)</f>
        <v>0</v>
      </c>
      <c r="DS38" s="509" t="str">
        <f>IF(OR(August_août!F41=0,August_août!F41=" ",August_août!G41=0,August_août!G41=" "),"NOK","OK")</f>
        <v>NOK</v>
      </c>
      <c r="DT38" s="514">
        <f>IF(T_01!DU38="OK",August_août!I41-August_août!H41,0)</f>
        <v>0</v>
      </c>
      <c r="DU38" s="509" t="str">
        <f>IF(OR(August_août!H41=0,August_août!H41=" ",August_août!I41=0,August_août!I41=" "),"NOK","OK")</f>
        <v>NOK</v>
      </c>
      <c r="DV38" s="514">
        <f>IF(T_01!DW38="OK",August_août!K41-August_août!J41,0)</f>
        <v>0</v>
      </c>
      <c r="DW38" s="509" t="str">
        <f>IF(OR(August_août!J41=0,August_août!J41=" ",August_août!K41=0,August_août!K41=" "),"NOK","OK")</f>
        <v>NOK</v>
      </c>
      <c r="DX38" s="510">
        <f t="shared" si="7"/>
        <v>0</v>
      </c>
      <c r="DY38" s="510">
        <f>IF(OR(August_août!N41=6,August_août!N41=8,August_août!N41=10),0,August_août!O41)</f>
        <v>0</v>
      </c>
      <c r="DZ38" s="515" t="str">
        <f>VLOOKUP(August_août!N41,T_01!$GY$1:$LP$11,2,FALSE)</f>
        <v xml:space="preserve"> </v>
      </c>
      <c r="EA38" s="513">
        <f t="shared" si="19"/>
        <v>42245</v>
      </c>
      <c r="EB38" s="509" t="str">
        <f>IF(EA38="","",VLOOKUP(WEEKDAY(EA38),$A$71:$F$77,1+VLOOKUP(Bilanz_bilan!$D$42,T_01!$A$67:$B$68,2,FALSE)))</f>
        <v>Ve</v>
      </c>
      <c r="EC38" s="55"/>
      <c r="ED38" s="91"/>
      <c r="EG38" s="18">
        <f>IF(T_01!EH38="OK",September_septembre!E41-September_septembre!D41,0)</f>
        <v>0</v>
      </c>
      <c r="EH38" s="14" t="str">
        <f>IF(OR(September_septembre!D41=0,September_septembre!D41=" ",September_septembre!E41=0,September_septembre!E41=" "),"NOK","OK")</f>
        <v>NOK</v>
      </c>
      <c r="EI38" s="18">
        <f>IF(T_01!EJ38="OK",September_septembre!G41-September_septembre!F41,0)</f>
        <v>0</v>
      </c>
      <c r="EJ38" s="14" t="str">
        <f>IF(OR(September_septembre!F41=0,September_septembre!F41=" ",September_septembre!G41=0,September_septembre!G41=" "),"NOK","OK")</f>
        <v>NOK</v>
      </c>
      <c r="EK38" s="18">
        <f>IF(T_01!EL38="OK",September_septembre!I41-September_septembre!H41,0)</f>
        <v>0</v>
      </c>
      <c r="EL38" s="14" t="str">
        <f>IF(OR(September_septembre!H41=0,September_septembre!H41=" ",September_septembre!I41=0,September_septembre!I41=" "),"NOK","OK")</f>
        <v>NOK</v>
      </c>
      <c r="EM38" s="18">
        <f>IF(T_01!EN38="OK",September_septembre!K41-September_septembre!J41,0)</f>
        <v>0</v>
      </c>
      <c r="EN38" s="14" t="str">
        <f>IF(OR(September_septembre!J41=0,September_septembre!J41=" ",September_septembre!K41=0,September_septembre!K41=" "),"NOK","OK")</f>
        <v>NOK</v>
      </c>
      <c r="EO38" s="15">
        <f t="shared" si="8"/>
        <v>0</v>
      </c>
      <c r="EP38" s="15">
        <f>IF(OR(September_septembre!N41=6,September_septembre!N41=8,September_septembre!N41=10),0,September_septembre!O41)</f>
        <v>0</v>
      </c>
      <c r="EQ38" s="19" t="str">
        <f>VLOOKUP(September_septembre!N41,T_01!$GY$1:$LP$11,2,FALSE)</f>
        <v xml:space="preserve"> </v>
      </c>
      <c r="ER38" s="17">
        <f t="shared" si="20"/>
        <v>42276</v>
      </c>
      <c r="ES38" s="14" t="str">
        <f>IF(ER38="","",VLOOKUP(WEEKDAY(ER38),$A$71:$F$77,1+VLOOKUP(Bilanz_bilan!$D$42,T_01!$A$67:$B$68,2,FALSE)))</f>
        <v>Lu</v>
      </c>
      <c r="ET38" s="55"/>
      <c r="EU38" s="91"/>
      <c r="EX38" s="514">
        <f>IF(T_01!EY38="OK",Oktober_octobre!E41-Oktober_octobre!D41,0)</f>
        <v>0</v>
      </c>
      <c r="EY38" s="509" t="str">
        <f>IF(OR(Oktober_octobre!D41=0,Oktober_octobre!D41=" ",Oktober_octobre!E41=0,Oktober_octobre!E41=" "),"NOK","OK")</f>
        <v>NOK</v>
      </c>
      <c r="EZ38" s="514">
        <f>IF(T_01!FA38="OK",Oktober_octobre!G41-Oktober_octobre!F41,0)</f>
        <v>0</v>
      </c>
      <c r="FA38" s="509" t="str">
        <f>IF(OR(Oktober_octobre!F41=0,Oktober_octobre!F41=" ",Oktober_octobre!G41=0,Oktober_octobre!G41=" "),"NOK","OK")</f>
        <v>NOK</v>
      </c>
      <c r="FB38" s="514">
        <f>IF(T_01!FC38="OK",Oktober_octobre!I41-Oktober_octobre!H41,0)</f>
        <v>0</v>
      </c>
      <c r="FC38" s="509" t="str">
        <f>IF(OR(Oktober_octobre!H41=0,Oktober_octobre!H41=" ",Oktober_octobre!I41=0,Oktober_octobre!I41=" "),"NOK","OK")</f>
        <v>NOK</v>
      </c>
      <c r="FD38" s="514">
        <f>IF(T_01!FE38="OK",Oktober_octobre!K41-Oktober_octobre!J41,0)</f>
        <v>0</v>
      </c>
      <c r="FE38" s="509" t="str">
        <f>IF(OR(Oktober_octobre!J41=0,Oktober_octobre!J41=" ",Oktober_octobre!K41=0,Oktober_octobre!K41=" "),"NOK","OK")</f>
        <v>NOK</v>
      </c>
      <c r="FF38" s="510">
        <f t="shared" si="9"/>
        <v>0</v>
      </c>
      <c r="FG38" s="510">
        <f>IF(OR(Oktober_octobre!N41=6,Oktober_octobre!N41=8,Oktober_octobre!N41=10),0,Oktober_octobre!O41)</f>
        <v>0</v>
      </c>
      <c r="FH38" s="515" t="str">
        <f>VLOOKUP(Oktober_octobre!N41,T_01!$GY$1:$LP$11,2,FALSE)</f>
        <v xml:space="preserve"> </v>
      </c>
      <c r="FI38" s="516">
        <f t="shared" si="21"/>
        <v>42306</v>
      </c>
      <c r="FJ38" s="509" t="str">
        <f>IF(FI38="","",VLOOKUP(WEEKDAY(FI38),$A$71:$F$77,1+VLOOKUP(Bilanz_bilan!$D$42,T_01!$A$67:$B$68,2,FALSE)))</f>
        <v>Me</v>
      </c>
      <c r="FK38" s="55"/>
      <c r="FL38" s="91"/>
      <c r="FO38" s="18">
        <f>IF(T_01!FP38="OK",November_novembre!E41-November_novembre!D41,0)</f>
        <v>0</v>
      </c>
      <c r="FP38" s="14" t="str">
        <f>IF(OR(November_novembre!D41=0,November_novembre!D41=" ",November_novembre!E41=0,November_novembre!E41=" "),"NOK","OK")</f>
        <v>NOK</v>
      </c>
      <c r="FQ38" s="18">
        <f>IF(T_01!FR38="OK",November_novembre!G41-November_novembre!F41,0)</f>
        <v>0</v>
      </c>
      <c r="FR38" s="14" t="str">
        <f>IF(OR(November_novembre!F41=0,November_novembre!F41=" ",November_novembre!G41=0,November_novembre!G41=" "),"NOK","OK")</f>
        <v>NOK</v>
      </c>
      <c r="FS38" s="18">
        <f>IF(T_01!FT38="OK",November_novembre!I41-November_novembre!H41,0)</f>
        <v>0</v>
      </c>
      <c r="FT38" s="14" t="str">
        <f>IF(OR(November_novembre!H41=0,November_novembre!H41=" ",November_novembre!I41=0,November_novembre!I41=" "),"NOK","OK")</f>
        <v>NOK</v>
      </c>
      <c r="FU38" s="18">
        <f>IF(T_01!FV38="OK",November_novembre!K41-November_novembre!J41,0)</f>
        <v>0</v>
      </c>
      <c r="FV38" s="14" t="str">
        <f>IF(OR(November_novembre!J41=0,November_novembre!J41=" ",November_novembre!K41=0,November_novembre!K41=" "),"NOK","OK")</f>
        <v>NOK</v>
      </c>
      <c r="FW38" s="15">
        <f t="shared" si="10"/>
        <v>0</v>
      </c>
      <c r="FX38" s="15">
        <f>IF(OR(November_novembre!N41=6,November_novembre!N41=8,November_novembre!N41=10),0,November_novembre!O41)</f>
        <v>0</v>
      </c>
      <c r="FY38" s="19" t="str">
        <f>VLOOKUP(November_novembre!N41,T_01!$GY$1:$LP$11,2,FALSE)</f>
        <v xml:space="preserve"> </v>
      </c>
      <c r="FZ38" s="17">
        <f t="shared" si="22"/>
        <v>42337</v>
      </c>
      <c r="GA38" s="14" t="str">
        <f>IF(FZ38="","",VLOOKUP(WEEKDAY(FZ38),$A$71:$F$77,1+VLOOKUP(Bilanz_bilan!$D$42,T_01!$A$67:$B$68,2,FALSE)))</f>
        <v>Sa</v>
      </c>
      <c r="GB38" s="55"/>
      <c r="GC38" s="557"/>
      <c r="GF38" s="514">
        <f>IF(T_01!GG38="OK",Dezember_décembre!E41-Dezember_décembre!D41,0)</f>
        <v>0</v>
      </c>
      <c r="GG38" s="509" t="str">
        <f>IF(OR(Dezember_décembre!D41=0,Dezember_décembre!D41=" ",Dezember_décembre!E41=0,Dezember_décembre!E41=" "),"NOK","OK")</f>
        <v>NOK</v>
      </c>
      <c r="GH38" s="514">
        <f>IF(T_01!GI38="OK",Dezember_décembre!G41-Dezember_décembre!F41,0)</f>
        <v>0</v>
      </c>
      <c r="GI38" s="509" t="str">
        <f>IF(OR(Dezember_décembre!F41=0,Dezember_décembre!F41=" ",Dezember_décembre!G41=0,Dezember_décembre!G41=" "),"NOK","OK")</f>
        <v>NOK</v>
      </c>
      <c r="GJ38" s="514">
        <f>IF(T_01!GK38="OK",Dezember_décembre!I41-Dezember_décembre!H41,0)</f>
        <v>0</v>
      </c>
      <c r="GK38" s="509" t="str">
        <f>IF(OR(Dezember_décembre!H41=0,Dezember_décembre!H41=" ",Dezember_décembre!I41=0,Dezember_décembre!I41=" "),"NOK","OK")</f>
        <v>NOK</v>
      </c>
      <c r="GL38" s="514">
        <f>IF(T_01!GM38="OK",Dezember_décembre!K41-Dezember_décembre!J41,0)</f>
        <v>0</v>
      </c>
      <c r="GM38" s="509" t="str">
        <f>IF(OR(Dezember_décembre!J41=0,Dezember_décembre!J41=" ",Dezember_décembre!K41=0,Dezember_décembre!K41=" "),"NOK","OK")</f>
        <v>NOK</v>
      </c>
      <c r="GN38" s="510">
        <f t="shared" si="11"/>
        <v>0</v>
      </c>
      <c r="GO38" s="510">
        <f>IF(OR(Dezember_décembre!N41=6,Dezember_décembre!N41=8,Dezember_décembre!N41=10),0,Dezember_décembre!O41)</f>
        <v>0</v>
      </c>
      <c r="GP38" s="515" t="str">
        <f>VLOOKUP(Dezember_décembre!N41,T_01!$GY$1:$LP$11,2,FALSE)</f>
        <v xml:space="preserve"> </v>
      </c>
      <c r="GQ38" s="513">
        <f t="shared" si="23"/>
        <v>42367</v>
      </c>
      <c r="GR38" s="509" t="str">
        <f>IF(GQ38="","",VLOOKUP(WEEKDAY(GQ38),$A$71:$F$77,1+VLOOKUP(Bilanz_bilan!$D$42,T_01!$A$67:$B$68,2,FALSE)))</f>
        <v>Lu</v>
      </c>
      <c r="GS38" s="55"/>
      <c r="GT38" s="91"/>
    </row>
    <row r="39" spans="1:203" ht="14.25">
      <c r="A39" s="18">
        <f>IF(T_01!B39="OK",Januar_janvier!E42-Januar_janvier!D42,0)</f>
        <v>0</v>
      </c>
      <c r="B39" s="14" t="str">
        <f>IF(OR(Januar_janvier!D42=0,Januar_janvier!D42=" ",Januar_janvier!E42=0,Januar_janvier!E42=" "),"NOK","OK")</f>
        <v>NOK</v>
      </c>
      <c r="C39" s="18">
        <f>IF(T_01!D39="OK",Januar_janvier!G42-Januar_janvier!F42,0)</f>
        <v>0</v>
      </c>
      <c r="D39" s="14" t="str">
        <f>IF(OR(Januar_janvier!F42=0,Januar_janvier!F42=" ",Januar_janvier!G42=0,Januar_janvier!G42=" "),"NOK","OK")</f>
        <v>NOK</v>
      </c>
      <c r="E39" s="18">
        <f>IF(T_01!F39="OK",Januar_janvier!I42-Januar_janvier!H42,0)</f>
        <v>0</v>
      </c>
      <c r="F39" s="14" t="str">
        <f>IF(OR(Januar_janvier!H42=0,Januar_janvier!H42=" ",Januar_janvier!I42=0,Januar_janvier!I42=" "),"NOK","OK")</f>
        <v>NOK</v>
      </c>
      <c r="G39" s="18">
        <f>IF(T_01!H39="OK",Januar_janvier!K42-Januar_janvier!J42,0)</f>
        <v>0</v>
      </c>
      <c r="H39" s="14" t="str">
        <f>IF(OR(Januar_janvier!J42=0,Januar_janvier!J42=" ",Januar_janvier!K42=0,Januar_janvier!K42=" "),"NOK","OK")</f>
        <v>NOK</v>
      </c>
      <c r="I39" s="15">
        <f t="shared" ref="I39" si="24">SUM(+A39+C39+E39+J39+G39)</f>
        <v>0</v>
      </c>
      <c r="J39" s="15">
        <f>IF(OR(Januar_janvier!N42=6,Januar_janvier!N42=8,Januar_janvier!N42=10),0,Januar_janvier!O42)</f>
        <v>0</v>
      </c>
      <c r="K39" s="19" t="str">
        <f>VLOOKUP(Januar_janvier!N42,T_01!$GY$1:$LP$11,2,FALSE)</f>
        <v xml:space="preserve"> </v>
      </c>
      <c r="L39" s="85">
        <f t="shared" si="12"/>
        <v>42034</v>
      </c>
      <c r="M39" s="14" t="str">
        <f>IF(L39="","",VLOOKUP(WEEKDAY(L39),$A$71:$F$77,1+VLOOKUP(Bilanz_bilan!$D$42,T_01!$A$67:$B$68,2,FALSE)))</f>
        <v>Je</v>
      </c>
      <c r="N39" s="55"/>
      <c r="O39" s="91"/>
      <c r="R39" s="514" t="s">
        <v>0</v>
      </c>
      <c r="S39" s="509" t="s">
        <v>0</v>
      </c>
      <c r="T39" s="509"/>
      <c r="U39" s="509"/>
      <c r="V39" s="514" t="s">
        <v>0</v>
      </c>
      <c r="W39" s="509" t="s">
        <v>0</v>
      </c>
      <c r="X39" s="509"/>
      <c r="Y39" s="509"/>
      <c r="Z39" s="510" t="s">
        <v>0</v>
      </c>
      <c r="AA39" s="510" t="s">
        <v>0</v>
      </c>
      <c r="AB39" s="515" t="s">
        <v>0</v>
      </c>
      <c r="AC39" s="513"/>
      <c r="AD39" s="509"/>
      <c r="AE39" s="55"/>
      <c r="AF39" s="91"/>
      <c r="AG39" s="20"/>
      <c r="AH39" s="20"/>
      <c r="AI39" s="18">
        <f>IF(T_01!AJ39="OK",März_mars!E42-März_mars!D42,0)</f>
        <v>0</v>
      </c>
      <c r="AJ39" s="14" t="str">
        <f>IF(OR(März_mars!D42=0,März_mars!D42=" ",März_mars!E42=0,März_mars!E42=" "),"NOK","OK")</f>
        <v>NOK</v>
      </c>
      <c r="AK39" s="18">
        <f>IF(T_01!AL39="OK",März_mars!G42-März_mars!F42,0)</f>
        <v>0</v>
      </c>
      <c r="AL39" s="14" t="str">
        <f>IF(OR(März_mars!F42=0,März_mars!F42=" ",März_mars!G42=0,März_mars!G42=" "),"NOK","OK")</f>
        <v>NOK</v>
      </c>
      <c r="AM39" s="18">
        <f>IF(T_01!AN39="OK",März_mars!I42-März_mars!H42,0)</f>
        <v>0</v>
      </c>
      <c r="AN39" s="14" t="str">
        <f>IF(OR(März_mars!H42=0,März_mars!H42=" ",März_mars!I42=0,März_mars!I42=" "),"NOK","OK")</f>
        <v>NOK</v>
      </c>
      <c r="AO39" s="18">
        <f>IF(T_01!AP39="OK",März_mars!K42-März_mars!J42,0)</f>
        <v>0</v>
      </c>
      <c r="AP39" s="14" t="str">
        <f>IF(OR(März_mars!J42=0,März_mars!J42=" ",März_mars!K42=0,März_mars!K42=" "),"NOK","OK")</f>
        <v>NOK</v>
      </c>
      <c r="AQ39" s="15">
        <f t="shared" si="3"/>
        <v>0</v>
      </c>
      <c r="AR39" s="15">
        <f>IF(OR(März_mars!N42=6,März_mars!N42=8,März_mars!N42=10),0,März_mars!O42)</f>
        <v>0</v>
      </c>
      <c r="AS39" s="19" t="str">
        <f>VLOOKUP(März_mars!N42,T_01!$GY$1:$LP$11,2,FALSE)</f>
        <v xml:space="preserve"> </v>
      </c>
      <c r="AT39" s="17">
        <f t="shared" si="14"/>
        <v>42093</v>
      </c>
      <c r="AU39" s="14" t="str">
        <f>IF(AT39="","",VLOOKUP(WEEKDAY(AT39),$A$71:$F$77,1+VLOOKUP(Bilanz_bilan!$D$42,T_01!$A$67:$B$68,2,FALSE)))</f>
        <v>Di</v>
      </c>
      <c r="AV39" s="55"/>
      <c r="AW39" s="91"/>
      <c r="AZ39" s="514" t="s">
        <v>0</v>
      </c>
      <c r="BA39" s="509" t="s">
        <v>0</v>
      </c>
      <c r="BB39" s="509"/>
      <c r="BC39" s="509"/>
      <c r="BD39" s="514" t="s">
        <v>0</v>
      </c>
      <c r="BE39" s="509" t="s">
        <v>0</v>
      </c>
      <c r="BF39" s="509"/>
      <c r="BG39" s="509"/>
      <c r="BH39" s="510" t="s">
        <v>0</v>
      </c>
      <c r="BI39" s="510" t="s">
        <v>0</v>
      </c>
      <c r="BJ39" s="515" t="s">
        <v>0</v>
      </c>
      <c r="BK39" s="513"/>
      <c r="BL39" s="462"/>
      <c r="BM39" s="55"/>
      <c r="BN39" s="91"/>
      <c r="BQ39" s="18">
        <f>IF(T_01!BR39="OK",Mai_mai!E42-Mai_mai!D42,0)</f>
        <v>0</v>
      </c>
      <c r="BR39" s="14" t="str">
        <f>IF(OR(Mai_mai!D42=0,Mai_mai!D42=" ",Mai_mai!E42=0,Mai_mai!E42=" "),"NOK","OK")</f>
        <v>NOK</v>
      </c>
      <c r="BS39" s="18">
        <f>IF(T_01!BT39="OK",Mai_mai!G42-Mai_mai!F42,0)</f>
        <v>0</v>
      </c>
      <c r="BT39" s="14" t="str">
        <f>IF(OR(Mai_mai!F42=0,Mai_mai!F42=" ",Mai_mai!G42=0,Mai_mai!G42=" "),"NOK","OK")</f>
        <v>NOK</v>
      </c>
      <c r="BU39" s="18">
        <f>IF(T_01!BV39="OK",Mai_mai!I42-Mai_mai!H42,0)</f>
        <v>0</v>
      </c>
      <c r="BV39" s="14" t="str">
        <f>IF(OR(Mai_mai!H42=0,Mai_mai!H42=" ",Mai_mai!I42=0,Mai_mai!I42=" "),"NOK","OK")</f>
        <v>NOK</v>
      </c>
      <c r="BW39" s="18">
        <f>IF(T_01!BX39="OK",Mai_mai!K42-Mai_mai!J42,0)</f>
        <v>0</v>
      </c>
      <c r="BX39" s="14" t="str">
        <f>IF(OR(Mai_mai!J42=0,Mai_mai!J42=" ",Mai_mai!K42=0,Mai_mai!K42=" "),"NOK","OK")</f>
        <v>NOK</v>
      </c>
      <c r="BY39" s="15">
        <f t="shared" si="4"/>
        <v>0</v>
      </c>
      <c r="BZ39" s="15">
        <f>IF(OR(Mai_mai!N42=6,Mai_mai!N42=8,Mai_mai!N42=10),0,Mai_mai!O42)</f>
        <v>0</v>
      </c>
      <c r="CA39" s="19" t="str">
        <f>VLOOKUP(Mai_mai!N42,T_01!$GY$1:$LP$11,2,FALSE)</f>
        <v xml:space="preserve"> </v>
      </c>
      <c r="CB39" s="17">
        <f t="shared" si="16"/>
        <v>42154</v>
      </c>
      <c r="CC39" s="14" t="str">
        <f>IF(CB39="","",VLOOKUP(WEEKDAY(CB39),$A$71:$F$77,1+VLOOKUP(Bilanz_bilan!$D$42,T_01!$A$67:$B$68,2,FALSE)))</f>
        <v>Ve</v>
      </c>
      <c r="CD39" s="55"/>
      <c r="CE39" s="91"/>
      <c r="CH39" s="514" t="s">
        <v>0</v>
      </c>
      <c r="CI39" s="509" t="s">
        <v>0</v>
      </c>
      <c r="CJ39" s="509"/>
      <c r="CK39" s="509"/>
      <c r="CL39" s="514" t="s">
        <v>0</v>
      </c>
      <c r="CM39" s="509" t="s">
        <v>0</v>
      </c>
      <c r="CN39" s="509"/>
      <c r="CO39" s="509"/>
      <c r="CP39" s="510" t="s">
        <v>0</v>
      </c>
      <c r="CQ39" s="510" t="s">
        <v>0</v>
      </c>
      <c r="CR39" s="515" t="s">
        <v>0</v>
      </c>
      <c r="CS39" s="513"/>
      <c r="CT39" s="509"/>
      <c r="CU39" s="55"/>
      <c r="CV39" s="91"/>
      <c r="CY39" s="18">
        <f>IF(T_01!CZ39="OK",Juli_juillet!E42-Juli_juillet!D42,0)</f>
        <v>0</v>
      </c>
      <c r="CZ39" s="14" t="str">
        <f>IF(OR(Juli_juillet!D42=0,Juli_juillet!D42=" ",Juli_juillet!E42=0,Juli_juillet!E42=" "),"NOK","OK")</f>
        <v>NOK</v>
      </c>
      <c r="DA39" s="18">
        <f>IF(T_01!DB39="OK",Juli_juillet!G42-Juli_juillet!F42,0)</f>
        <v>0</v>
      </c>
      <c r="DB39" s="14" t="str">
        <f>IF(OR(Juli_juillet!F42=0,Juli_juillet!F42=" ",Juli_juillet!G42=0,Juli_juillet!G42=" "),"NOK","OK")</f>
        <v>NOK</v>
      </c>
      <c r="DC39" s="18">
        <f>IF(T_01!DD39="OK",Juli_juillet!I42-Juli_juillet!H42,0)</f>
        <v>0</v>
      </c>
      <c r="DD39" s="14" t="str">
        <f>IF(OR(Juli_juillet!H42=0,Juli_juillet!H42=" ",Juli_juillet!I42=0,Juli_juillet!I42=" "),"NOK","OK")</f>
        <v>NOK</v>
      </c>
      <c r="DE39" s="18">
        <f>IF(T_01!DF39="OK",Juli_juillet!K42-Juli_juillet!J42,0)</f>
        <v>0</v>
      </c>
      <c r="DF39" s="14" t="str">
        <f>IF(OR(Juli_juillet!J42=0,Juli_juillet!J42=" ",Juli_juillet!K42=0,Juli_juillet!K42=" "),"NOK","OK")</f>
        <v>NOK</v>
      </c>
      <c r="DG39" s="15">
        <f t="shared" si="6"/>
        <v>0</v>
      </c>
      <c r="DH39" s="15">
        <f>IF(OR(Juli_juillet!N42=6,Juli_juillet!N42=8,Juli_juillet!N42=10),0,Juli_juillet!O42)</f>
        <v>0</v>
      </c>
      <c r="DI39" s="19" t="str">
        <f>VLOOKUP(Juli_juillet!N42,T_01!$GY$1:$LP$11,2,FALSE)</f>
        <v xml:space="preserve"> </v>
      </c>
      <c r="DJ39" s="17">
        <f t="shared" si="18"/>
        <v>42215</v>
      </c>
      <c r="DK39" s="14" t="str">
        <f>IF(DJ39="","",VLOOKUP(WEEKDAY(DJ39),$A$71:$F$77,1+VLOOKUP(Bilanz_bilan!$D$42,T_01!$A$67:$B$68,2,FALSE)))</f>
        <v>Me</v>
      </c>
      <c r="DL39" s="55"/>
      <c r="DM39" s="91"/>
      <c r="DP39" s="514">
        <f>IF(T_01!DQ39="OK",August_août!E42-August_août!D42,0)</f>
        <v>0</v>
      </c>
      <c r="DQ39" s="509" t="str">
        <f>IF(OR(August_août!D42=0,August_août!D42=" ",August_août!E42=0,August_août!E42=" "),"NOK","OK")</f>
        <v>NOK</v>
      </c>
      <c r="DR39" s="514">
        <f>IF(T_01!DS39="OK",August_août!G42-August_août!F42,0)</f>
        <v>0</v>
      </c>
      <c r="DS39" s="509" t="str">
        <f>IF(OR(August_août!F42=0,August_août!F42=" ",August_août!G42=0,August_août!G42=" "),"NOK","OK")</f>
        <v>NOK</v>
      </c>
      <c r="DT39" s="514">
        <f>IF(T_01!DU39="OK",August_août!I42-August_août!H42,0)</f>
        <v>0</v>
      </c>
      <c r="DU39" s="509" t="str">
        <f>IF(OR(August_août!H42=0,August_août!H42=" ",August_août!I42=0,August_août!I42=" "),"NOK","OK")</f>
        <v>NOK</v>
      </c>
      <c r="DV39" s="514">
        <f>IF(T_01!DW39="OK",August_août!K42-August_août!J42,0)</f>
        <v>0</v>
      </c>
      <c r="DW39" s="509" t="str">
        <f>IF(OR(August_août!J42=0,August_août!J42=" ",August_août!K42=0,August_août!K42=" "),"NOK","OK")</f>
        <v>NOK</v>
      </c>
      <c r="DX39" s="510">
        <f t="shared" si="7"/>
        <v>0</v>
      </c>
      <c r="DY39" s="510">
        <f>IF(OR(August_août!N42=6,August_août!N42=8,August_août!N42=10),0,August_août!O42)</f>
        <v>0</v>
      </c>
      <c r="DZ39" s="515" t="str">
        <f>VLOOKUP(August_août!N42,T_01!$GY$1:$LP$11,2,FALSE)</f>
        <v xml:space="preserve"> </v>
      </c>
      <c r="EA39" s="513">
        <f t="shared" si="19"/>
        <v>42246</v>
      </c>
      <c r="EB39" s="509" t="str">
        <f>IF(EA39="","",VLOOKUP(WEEKDAY(EA39),$A$71:$F$77,1+VLOOKUP(Bilanz_bilan!$D$42,T_01!$A$67:$B$68,2,FALSE)))</f>
        <v>Sa</v>
      </c>
      <c r="EC39" s="55"/>
      <c r="ED39" s="91"/>
      <c r="EG39" s="18"/>
      <c r="EH39" s="14"/>
      <c r="EI39" s="14"/>
      <c r="EJ39" s="14"/>
      <c r="EK39" s="18"/>
      <c r="EL39" s="14"/>
      <c r="EM39" s="14"/>
      <c r="EN39" s="14"/>
      <c r="EO39" s="15"/>
      <c r="EP39" s="15"/>
      <c r="EQ39" s="19"/>
      <c r="ER39" s="17"/>
      <c r="ES39" s="14" t="str">
        <f>IF(ER39="","",VLOOKUP(WEEKDAY(ER39),$A$71:$F$77,1+VLOOKUP(Bilanz_bilan!$D$42,T_01!$A$67:$B$68,2,FALSE)))</f>
        <v/>
      </c>
      <c r="ET39" s="55"/>
      <c r="EU39" s="91"/>
      <c r="EX39" s="514">
        <f>IF(T_01!EY39="OK",Oktober_octobre!E42-Oktober_octobre!D42,0)</f>
        <v>0</v>
      </c>
      <c r="EY39" s="509" t="str">
        <f>IF(OR(Oktober_octobre!D42=0,Oktober_octobre!D42=" ",Oktober_octobre!E42=0,Oktober_octobre!E42=" "),"NOK","OK")</f>
        <v>NOK</v>
      </c>
      <c r="EZ39" s="514">
        <f>IF(T_01!FA39="OK",Oktober_octobre!G42-Oktober_octobre!F42,0)</f>
        <v>0</v>
      </c>
      <c r="FA39" s="509" t="str">
        <f>IF(OR(Oktober_octobre!F42=0,Oktober_octobre!F42=" ",Oktober_octobre!G42=0,Oktober_octobre!G42=" "),"NOK","OK")</f>
        <v>NOK</v>
      </c>
      <c r="FB39" s="514">
        <f>IF(T_01!FC39="OK",Oktober_octobre!I42-Oktober_octobre!H42,0)</f>
        <v>0</v>
      </c>
      <c r="FC39" s="509" t="str">
        <f>IF(OR(Oktober_octobre!H42=0,Oktober_octobre!H42=" ",Oktober_octobre!I42=0,Oktober_octobre!I42=" "),"NOK","OK")</f>
        <v>NOK</v>
      </c>
      <c r="FD39" s="514">
        <f>IF(T_01!FE39="OK",Oktober_octobre!K42-Oktober_octobre!J42,0)</f>
        <v>0</v>
      </c>
      <c r="FE39" s="509" t="str">
        <f>IF(OR(Oktober_octobre!J42=0,Oktober_octobre!J42=" ",Oktober_octobre!K42=0,Oktober_octobre!K42=" "),"NOK","OK")</f>
        <v>NOK</v>
      </c>
      <c r="FF39" s="510">
        <f t="shared" si="9"/>
        <v>0</v>
      </c>
      <c r="FG39" s="510">
        <f>IF(OR(Oktober_octobre!N42=6,Oktober_octobre!N42=8,Oktober_octobre!N42=10),0,Oktober_octobre!O42)</f>
        <v>0</v>
      </c>
      <c r="FH39" s="515" t="str">
        <f>VLOOKUP(Oktober_octobre!N42,T_01!$GY$1:$LP$11,2,FALSE)</f>
        <v xml:space="preserve"> </v>
      </c>
      <c r="FI39" s="516">
        <f t="shared" si="21"/>
        <v>42307</v>
      </c>
      <c r="FJ39" s="509" t="str">
        <f>IF(FI39="","",VLOOKUP(WEEKDAY(FI39),$A$71:$F$77,1+VLOOKUP(Bilanz_bilan!$D$42,T_01!$A$67:$B$68,2,FALSE)))</f>
        <v>Je</v>
      </c>
      <c r="FK39" s="55"/>
      <c r="FL39" s="91"/>
      <c r="FO39" s="18"/>
      <c r="FP39" s="14"/>
      <c r="FQ39" s="14"/>
      <c r="FR39" s="14"/>
      <c r="FS39" s="18"/>
      <c r="FT39" s="14"/>
      <c r="FU39" s="14"/>
      <c r="FV39" s="14"/>
      <c r="FW39" s="15"/>
      <c r="FX39" s="15"/>
      <c r="FY39" s="19"/>
      <c r="FZ39" s="17"/>
      <c r="GA39" s="14"/>
      <c r="GB39" s="55"/>
      <c r="GC39" s="91"/>
      <c r="GF39" s="514">
        <f>IF(T_01!GG39="OK",Dezember_décembre!E42-Dezember_décembre!D42,0)</f>
        <v>0</v>
      </c>
      <c r="GG39" s="509" t="str">
        <f>IF(OR(Dezember_décembre!D42=0,Dezember_décembre!D42=" ",Dezember_décembre!E42=0,Dezember_décembre!E42=" "),"NOK","OK")</f>
        <v>NOK</v>
      </c>
      <c r="GH39" s="514">
        <f>IF(T_01!GI39="OK",Dezember_décembre!G42-Dezember_décembre!F42,0)</f>
        <v>0</v>
      </c>
      <c r="GI39" s="509" t="str">
        <f>IF(OR(Dezember_décembre!F42=0,Dezember_décembre!F42=" ",Dezember_décembre!G42=0,Dezember_décembre!G42=" "),"NOK","OK")</f>
        <v>NOK</v>
      </c>
      <c r="GJ39" s="514">
        <f>IF(T_01!GK39="OK",Dezember_décembre!I42-Dezember_décembre!H42,0)</f>
        <v>0</v>
      </c>
      <c r="GK39" s="509" t="str">
        <f>IF(OR(Dezember_décembre!H42=0,Dezember_décembre!H42=" ",Dezember_décembre!I42=0,Dezember_décembre!I42=" "),"NOK","OK")</f>
        <v>NOK</v>
      </c>
      <c r="GL39" s="514">
        <f>IF(T_01!GM39="OK",Dezember_décembre!K42-Dezember_décembre!J42,0)</f>
        <v>0</v>
      </c>
      <c r="GM39" s="509" t="str">
        <f>IF(OR(Dezember_décembre!J42=0,Dezember_décembre!J42=" ",Dezember_décembre!K42=0,Dezember_décembre!K42=" "),"NOK","OK")</f>
        <v>NOK</v>
      </c>
      <c r="GN39" s="510">
        <f t="shared" si="11"/>
        <v>0</v>
      </c>
      <c r="GO39" s="510">
        <f>IF(OR(Dezember_décembre!N42=6,Dezember_décembre!N42=8,Dezember_décembre!N42=10),0,Dezember_décembre!O42)</f>
        <v>0</v>
      </c>
      <c r="GP39" s="515" t="str">
        <f>VLOOKUP(Dezember_décembre!N42,T_01!$GY$1:$LP$11,2,FALSE)</f>
        <v xml:space="preserve"> </v>
      </c>
      <c r="GQ39" s="513">
        <f t="shared" si="23"/>
        <v>42368</v>
      </c>
      <c r="GR39" s="509" t="str">
        <f>IF(GQ39="","",VLOOKUP(WEEKDAY(GQ39),$A$71:$F$77,1+VLOOKUP(Bilanz_bilan!$D$42,T_01!$A$67:$B$68,2,FALSE)))</f>
        <v>Ma</v>
      </c>
      <c r="GS39" s="55"/>
      <c r="GT39" s="91"/>
      <c r="GU39" s="257" t="s">
        <v>177</v>
      </c>
    </row>
    <row r="40" spans="1:203">
      <c r="I40" s="6"/>
      <c r="Z40" s="6"/>
      <c r="AF40" s="20"/>
      <c r="AG40" s="20"/>
    </row>
    <row r="41" spans="1:203" ht="13.5" thickBot="1">
      <c r="I41" s="6"/>
      <c r="Z41" s="6"/>
      <c r="AF41" s="20"/>
      <c r="AG41" s="20"/>
    </row>
    <row r="42" spans="1:203">
      <c r="A42" s="224" t="str">
        <f>Texttabelle!$E$115</f>
        <v>jours fériés en</v>
      </c>
      <c r="B42" s="225"/>
      <c r="C42" s="225"/>
      <c r="D42" s="225"/>
      <c r="E42" s="226" t="str">
        <f>Texttabelle!E8</f>
        <v>janvier</v>
      </c>
      <c r="F42" s="225"/>
      <c r="G42" s="225"/>
      <c r="H42" s="225"/>
      <c r="I42" s="227">
        <f>$L$60</f>
        <v>2019</v>
      </c>
      <c r="J42" s="10">
        <v>1</v>
      </c>
      <c r="K42" s="228"/>
      <c r="L42" s="238">
        <f>COUNTIF(M$9:M$39,M42)</f>
        <v>4</v>
      </c>
      <c r="M42" s="229" t="str">
        <f>IF(Bilanz_bilan!$D$42=T_01!$A$67,T_01!$B72,IF(Bilanz_bilan!$D$42=$A$68,T_01!$C72,$D72))</f>
        <v>Lu</v>
      </c>
      <c r="R42" s="517" t="str">
        <f>Texttabelle!$E$115</f>
        <v>jours fériés en</v>
      </c>
      <c r="S42" s="518"/>
      <c r="T42" s="518"/>
      <c r="U42" s="518"/>
      <c r="V42" s="519" t="str">
        <f>Texttabelle!E9</f>
        <v>février</v>
      </c>
      <c r="W42" s="518"/>
      <c r="X42" s="518"/>
      <c r="Y42" s="518"/>
      <c r="Z42" s="520">
        <f>$L$60</f>
        <v>2019</v>
      </c>
      <c r="AA42" s="555">
        <v>0</v>
      </c>
      <c r="AB42" s="521"/>
      <c r="AC42" s="522">
        <f>COUNTIF(AD$9:AD$36,AD42)</f>
        <v>4</v>
      </c>
      <c r="AD42" s="523" t="str">
        <f>IF(Bilanz_bilan!$D$42=T_01!$A$67,T_01!$B72,IF(Bilanz_bilan!$D$42=$A$68,T_01!$C72,$D72))</f>
        <v>Lu</v>
      </c>
      <c r="AF42" s="20"/>
      <c r="AG42" s="20"/>
      <c r="AH42" s="239"/>
      <c r="AI42" s="471" t="str">
        <f>Texttabelle!$E$115</f>
        <v>jours fériés en</v>
      </c>
      <c r="AJ42" s="472"/>
      <c r="AK42" s="472"/>
      <c r="AL42" s="472"/>
      <c r="AM42" s="473" t="str">
        <f>Texttabelle!E10</f>
        <v>mars</v>
      </c>
      <c r="AN42" s="472"/>
      <c r="AO42" s="472"/>
      <c r="AP42" s="472"/>
      <c r="AQ42" s="474">
        <f>$L$60</f>
        <v>2019</v>
      </c>
      <c r="AR42" s="555">
        <v>0</v>
      </c>
      <c r="AS42" s="475"/>
      <c r="AT42" s="476">
        <f>COUNTIF(AU$9:AU$39,AU42)</f>
        <v>4</v>
      </c>
      <c r="AU42" s="477" t="str">
        <f>IF(Bilanz_bilan!$D$42=T_01!$A$67,T_01!$B72,IF(Bilanz_bilan!$D$42=$A$68,T_01!$C72,$D72))</f>
        <v>Lu</v>
      </c>
      <c r="AZ42" s="540" t="str">
        <f>Texttabelle!$E$115</f>
        <v>jours fériés en</v>
      </c>
      <c r="BA42" s="541"/>
      <c r="BB42" s="541"/>
      <c r="BC42" s="541"/>
      <c r="BD42" s="519" t="str">
        <f>Texttabelle!E11</f>
        <v>avril</v>
      </c>
      <c r="BE42" s="518"/>
      <c r="BF42" s="518"/>
      <c r="BG42" s="518"/>
      <c r="BH42" s="520">
        <f>$L$60</f>
        <v>2019</v>
      </c>
      <c r="BI42" s="555">
        <v>2</v>
      </c>
      <c r="BJ42" s="521"/>
      <c r="BK42" s="522">
        <f>COUNTIF(BL$9:BL$39,BL42)</f>
        <v>5</v>
      </c>
      <c r="BL42" s="523" t="str">
        <f>IF(Bilanz_bilan!$D$42=T_01!$A$67,T_01!$B72,IF(Bilanz_bilan!$D$42=$A$68,T_01!$C72,$D72))</f>
        <v>Lu</v>
      </c>
      <c r="BQ42" s="24" t="str">
        <f>Texttabelle!$E$115</f>
        <v>jours fériés en</v>
      </c>
      <c r="BR42" s="25"/>
      <c r="BS42" s="25"/>
      <c r="BT42" s="25"/>
      <c r="BU42" s="26" t="str">
        <f>Texttabelle!E12</f>
        <v>mai</v>
      </c>
      <c r="BV42" s="25"/>
      <c r="BW42" s="25"/>
      <c r="BX42" s="25"/>
      <c r="BY42" s="46">
        <f>$L$60</f>
        <v>2019</v>
      </c>
      <c r="BZ42" s="56">
        <v>2</v>
      </c>
      <c r="CA42" s="27"/>
      <c r="CB42" s="28">
        <f>COUNTIF(CC$9:CC$39,CC42)</f>
        <v>4</v>
      </c>
      <c r="CC42" s="29" t="str">
        <f>IF(Bilanz_bilan!$D$42=T_01!$A$67,T_01!$B72,IF(Bilanz_bilan!$D$42=$A$68,T_01!$C72,$D72))</f>
        <v>Lu</v>
      </c>
      <c r="CH42" s="517" t="str">
        <f>Texttabelle!$E$115</f>
        <v>jours fériés en</v>
      </c>
      <c r="CI42" s="518"/>
      <c r="CJ42" s="518"/>
      <c r="CK42" s="518"/>
      <c r="CL42" s="519" t="str">
        <f>Texttabelle!E13</f>
        <v>juin</v>
      </c>
      <c r="CM42" s="518"/>
      <c r="CN42" s="518"/>
      <c r="CO42" s="518"/>
      <c r="CP42" s="520">
        <f>$L$60</f>
        <v>2019</v>
      </c>
      <c r="CQ42" s="555">
        <v>1</v>
      </c>
      <c r="CR42" s="521"/>
      <c r="CS42" s="522">
        <f>COUNTIF(CT$9:CT$39,CT42)</f>
        <v>4</v>
      </c>
      <c r="CT42" s="523" t="str">
        <f>IF(Bilanz_bilan!$D$42=T_01!$A$67,T_01!$B72,IF(Bilanz_bilan!$D$42=$A$68,T_01!$C72,$D72))</f>
        <v>Lu</v>
      </c>
      <c r="CY42" s="24" t="str">
        <f>Texttabelle!$E$115</f>
        <v>jours fériés en</v>
      </c>
      <c r="CZ42" s="25"/>
      <c r="DA42" s="25"/>
      <c r="DB42" s="25"/>
      <c r="DC42" s="26" t="str">
        <f>Texttabelle!E14</f>
        <v>juillet</v>
      </c>
      <c r="DD42" s="25"/>
      <c r="DE42" s="25"/>
      <c r="DF42" s="25"/>
      <c r="DG42" s="46">
        <f>$L$60</f>
        <v>2019</v>
      </c>
      <c r="DH42" s="56">
        <v>0</v>
      </c>
      <c r="DI42" s="27"/>
      <c r="DJ42" s="28">
        <f>COUNTIF(DK$9:DK$39,DK42)</f>
        <v>5</v>
      </c>
      <c r="DK42" s="29" t="str">
        <f>IF(Bilanz_bilan!$D$42=T_01!$A$67,T_01!$B72,IF(Bilanz_bilan!$D$42=$A$68,T_01!$C72,$D72))</f>
        <v>Lu</v>
      </c>
      <c r="DP42" s="517" t="str">
        <f>Texttabelle!$E$115</f>
        <v>jours fériés en</v>
      </c>
      <c r="DQ42" s="518"/>
      <c r="DR42" s="518"/>
      <c r="DS42" s="518"/>
      <c r="DT42" s="519" t="str">
        <f>Texttabelle!E15</f>
        <v>août</v>
      </c>
      <c r="DU42" s="518"/>
      <c r="DV42" s="518"/>
      <c r="DW42" s="518"/>
      <c r="DX42" s="520">
        <f>$L$60</f>
        <v>2019</v>
      </c>
      <c r="DY42" s="555">
        <v>1</v>
      </c>
      <c r="DZ42" s="521"/>
      <c r="EA42" s="522">
        <f>COUNTIF(EB$9:EB$39,EB42)</f>
        <v>4</v>
      </c>
      <c r="EB42" s="523" t="str">
        <f>IF(Bilanz_bilan!$D$42=T_01!$A$67,T_01!$B72,IF(Bilanz_bilan!$D$42=$A$68,T_01!$C72,$D72))</f>
        <v>Lu</v>
      </c>
      <c r="EG42" s="24" t="str">
        <f>Texttabelle!$E$115</f>
        <v>jours fériés en</v>
      </c>
      <c r="EH42" s="25"/>
      <c r="EI42" s="25"/>
      <c r="EJ42" s="25"/>
      <c r="EK42" s="26" t="str">
        <f>Texttabelle!E16</f>
        <v>sept.</v>
      </c>
      <c r="EL42" s="25"/>
      <c r="EM42" s="25"/>
      <c r="EN42" s="25"/>
      <c r="EO42" s="46">
        <f>$L$60</f>
        <v>2019</v>
      </c>
      <c r="EP42" s="56">
        <v>0</v>
      </c>
      <c r="EQ42" s="27"/>
      <c r="ER42" s="28">
        <f>COUNTIF(ES$9:ES$39,ES42)</f>
        <v>5</v>
      </c>
      <c r="ES42" s="29" t="str">
        <f>IF(Bilanz_bilan!$D$42=T_01!$A$67,T_01!$B72,IF(Bilanz_bilan!$D$42=$A$68,T_01!$C72,$D72))</f>
        <v>Lu</v>
      </c>
      <c r="EX42" s="517" t="str">
        <f>Texttabelle!$E$115</f>
        <v>jours fériés en</v>
      </c>
      <c r="EY42" s="518"/>
      <c r="EZ42" s="518"/>
      <c r="FA42" s="518"/>
      <c r="FB42" s="519" t="str">
        <f>Texttabelle!E17</f>
        <v>oct.</v>
      </c>
      <c r="FC42" s="518"/>
      <c r="FD42" s="518"/>
      <c r="FE42" s="518"/>
      <c r="FF42" s="520">
        <f>$L$60</f>
        <v>2019</v>
      </c>
      <c r="FG42" s="555">
        <v>0</v>
      </c>
      <c r="FH42" s="521"/>
      <c r="FI42" s="522">
        <f>COUNTIF(FJ$9:FJ$39,FJ42)</f>
        <v>4</v>
      </c>
      <c r="FJ42" s="523" t="str">
        <f>IF(Bilanz_bilan!$D$42=T_01!$A$67,T_01!$B72,IF(Bilanz_bilan!$D$42=$A$68,T_01!$C72,$D72))</f>
        <v>Lu</v>
      </c>
      <c r="FO42" s="24" t="str">
        <f>Texttabelle!$E$115</f>
        <v>jours fériés en</v>
      </c>
      <c r="FP42" s="25"/>
      <c r="FQ42" s="25"/>
      <c r="FR42" s="25"/>
      <c r="FS42" s="26" t="str">
        <f>Texttabelle!E18</f>
        <v>nov.</v>
      </c>
      <c r="FT42" s="25"/>
      <c r="FU42" s="25"/>
      <c r="FV42" s="25"/>
      <c r="FW42" s="46">
        <f>$L$60</f>
        <v>2019</v>
      </c>
      <c r="FX42" s="56">
        <v>0</v>
      </c>
      <c r="FY42" s="27"/>
      <c r="FZ42" s="28">
        <f>COUNTIF(GA$9:GA$39,GA42)</f>
        <v>4</v>
      </c>
      <c r="GA42" s="29" t="str">
        <f>IF(Bilanz_bilan!$D$42=T_01!$A$67,T_01!$B72,IF(Bilanz_bilan!$D$42=$A$68,T_01!$C72,$D72))</f>
        <v>Lu</v>
      </c>
      <c r="GF42" s="517" t="str">
        <f>Texttabelle!$E$115</f>
        <v>jours fériés en</v>
      </c>
      <c r="GG42" s="518"/>
      <c r="GH42" s="518"/>
      <c r="GI42" s="518"/>
      <c r="GJ42" s="519" t="str">
        <f>Texttabelle!E19</f>
        <v>déc.</v>
      </c>
      <c r="GK42" s="518"/>
      <c r="GL42" s="518"/>
      <c r="GM42" s="518"/>
      <c r="GN42" s="520">
        <f>$L$60</f>
        <v>2019</v>
      </c>
      <c r="GO42" s="555">
        <v>2</v>
      </c>
      <c r="GP42" s="521"/>
      <c r="GQ42" s="522">
        <f>COUNTIF(GR$9:GR$39,GR42)</f>
        <v>5</v>
      </c>
      <c r="GR42" s="523" t="str">
        <f>IF(Bilanz_bilan!$D$42=T_01!$A$67,T_01!$B72,IF(Bilanz_bilan!$D$42=$A$68,T_01!$C72,$D72))</f>
        <v>Lu</v>
      </c>
    </row>
    <row r="43" spans="1:203">
      <c r="A43" s="21"/>
      <c r="B43" s="31" t="str">
        <f>Texttabelle!$E$116</f>
        <v>réduction t.de tr. (100%</v>
      </c>
      <c r="C43" s="31"/>
      <c r="D43" s="31"/>
      <c r="E43" s="31"/>
      <c r="F43" s="31"/>
      <c r="G43" s="31"/>
      <c r="H43" s="31"/>
      <c r="I43" s="32"/>
      <c r="J43" s="33">
        <f>J42*($I$51/24)</f>
        <v>0.33333333333333331</v>
      </c>
      <c r="K43" s="547">
        <f>J43*24</f>
        <v>8</v>
      </c>
      <c r="L43" s="21">
        <f t="shared" ref="L43:L46" si="25">COUNTIF(M$9:M$39,M43)</f>
        <v>5</v>
      </c>
      <c r="M43" s="230" t="str">
        <f>IF(Bilanz_bilan!$D$42=T_01!$A$67,T_01!$B73,IF(Bilanz_bilan!$D$42=$A$68,T_01!$C73,$D73))</f>
        <v>Ma</v>
      </c>
      <c r="R43" s="245"/>
      <c r="S43" s="246" t="str">
        <f>Texttabelle!$E$116</f>
        <v>réduction t.de tr. (100%</v>
      </c>
      <c r="T43" s="246"/>
      <c r="U43" s="246"/>
      <c r="V43" s="246"/>
      <c r="W43" s="246"/>
      <c r="X43" s="246"/>
      <c r="Y43" s="246"/>
      <c r="Z43" s="524"/>
      <c r="AA43" s="160">
        <f>AA42*($I$51/24)</f>
        <v>0</v>
      </c>
      <c r="AB43" s="548">
        <f>AA43*24</f>
        <v>0</v>
      </c>
      <c r="AC43" s="525">
        <f>COUNTIF(AD$9:AD$36,AD43)</f>
        <v>4</v>
      </c>
      <c r="AD43" s="247" t="str">
        <f>IF(Bilanz_bilan!$D$42=T_01!$A$67,T_01!$B73,IF(Bilanz_bilan!$D$42=$A$68,T_01!$C73,$D73))</f>
        <v>Ma</v>
      </c>
      <c r="AF43" s="20"/>
      <c r="AG43" s="20"/>
      <c r="AH43" s="239"/>
      <c r="AI43" s="478"/>
      <c r="AJ43" s="479" t="str">
        <f>Texttabelle!$E$116</f>
        <v>réduction t.de tr. (100%</v>
      </c>
      <c r="AK43" s="479"/>
      <c r="AL43" s="479"/>
      <c r="AM43" s="479"/>
      <c r="AN43" s="479"/>
      <c r="AO43" s="479"/>
      <c r="AP43" s="479"/>
      <c r="AQ43" s="480"/>
      <c r="AR43" s="481">
        <f>AR42*($I$51/24)</f>
        <v>0</v>
      </c>
      <c r="AS43" s="549">
        <f>AR43*24</f>
        <v>0</v>
      </c>
      <c r="AT43" s="482">
        <f t="shared" ref="AT43:AT46" si="26">COUNTIF(AU$9:AU$39,AU43)</f>
        <v>4</v>
      </c>
      <c r="AU43" s="483" t="str">
        <f>IF(Bilanz_bilan!$D$42=T_01!$A$67,T_01!$B73,IF(Bilanz_bilan!$D$42=$A$68,T_01!$C73,$D73))</f>
        <v>Ma</v>
      </c>
      <c r="AZ43" s="525"/>
      <c r="BA43" s="246" t="str">
        <f>Texttabelle!$E$116</f>
        <v>réduction t.de tr. (100%</v>
      </c>
      <c r="BB43" s="246"/>
      <c r="BC43" s="246"/>
      <c r="BD43" s="246"/>
      <c r="BE43" s="246"/>
      <c r="BF43" s="246"/>
      <c r="BG43" s="246"/>
      <c r="BH43" s="524"/>
      <c r="BI43" s="160">
        <f>BI42*($I$51/24)</f>
        <v>0.66666666666666663</v>
      </c>
      <c r="BJ43" s="548">
        <f>BI43*24</f>
        <v>16</v>
      </c>
      <c r="BK43" s="525">
        <f t="shared" ref="BK43:BK46" si="27">COUNTIF(BL$9:BL$39,BL43)</f>
        <v>5</v>
      </c>
      <c r="BL43" s="247" t="str">
        <f>IF(Bilanz_bilan!$D$42=T_01!$A$67,T_01!$B73,IF(Bilanz_bilan!$D$42=$A$68,T_01!$C73,$D73))</f>
        <v>Ma</v>
      </c>
      <c r="BQ43" s="30"/>
      <c r="BR43" s="31" t="str">
        <f>Texttabelle!$E$116</f>
        <v>réduction t.de tr. (100%</v>
      </c>
      <c r="BS43" s="31"/>
      <c r="BT43" s="31"/>
      <c r="BU43" s="31"/>
      <c r="BV43" s="31"/>
      <c r="BW43" s="31"/>
      <c r="BX43" s="31"/>
      <c r="BY43" s="32"/>
      <c r="BZ43" s="33">
        <f>BZ42*($I$51/24)</f>
        <v>0.66666666666666663</v>
      </c>
      <c r="CA43" s="547">
        <f>BZ43*24</f>
        <v>16</v>
      </c>
      <c r="CB43" s="21">
        <f t="shared" ref="CB43:CB46" si="28">COUNTIF(CC$9:CC$39,CC43)</f>
        <v>4</v>
      </c>
      <c r="CC43" s="34" t="str">
        <f>IF(Bilanz_bilan!$D$42=T_01!$A$67,T_01!$B73,IF(Bilanz_bilan!$D$42=$A$68,T_01!$C73,$D73))</f>
        <v>Ma</v>
      </c>
      <c r="CH43" s="245"/>
      <c r="CI43" s="246" t="str">
        <f>Texttabelle!$E$116</f>
        <v>réduction t.de tr. (100%</v>
      </c>
      <c r="CJ43" s="246"/>
      <c r="CK43" s="246"/>
      <c r="CL43" s="246"/>
      <c r="CM43" s="246"/>
      <c r="CN43" s="246"/>
      <c r="CO43" s="246"/>
      <c r="CP43" s="524"/>
      <c r="CQ43" s="160">
        <f>CQ42*($I$51/24)</f>
        <v>0.33333333333333331</v>
      </c>
      <c r="CR43" s="548">
        <f>CQ43*24</f>
        <v>8</v>
      </c>
      <c r="CS43" s="525">
        <f t="shared" ref="CS43:CS46" si="29">COUNTIF(CT$9:CT$39,CT43)</f>
        <v>4</v>
      </c>
      <c r="CT43" s="247" t="str">
        <f>IF(Bilanz_bilan!$D$42=T_01!$A$67,T_01!$B73,IF(Bilanz_bilan!$D$42=$A$68,T_01!$C73,$D73))</f>
        <v>Ma</v>
      </c>
      <c r="CY43" s="30"/>
      <c r="CZ43" s="31" t="str">
        <f>Texttabelle!$E$116</f>
        <v>réduction t.de tr. (100%</v>
      </c>
      <c r="DA43" s="31"/>
      <c r="DB43" s="31"/>
      <c r="DC43" s="31"/>
      <c r="DD43" s="31"/>
      <c r="DE43" s="31"/>
      <c r="DF43" s="31"/>
      <c r="DG43" s="32"/>
      <c r="DH43" s="33">
        <f>DH42*($I$51/24)</f>
        <v>0</v>
      </c>
      <c r="DI43" s="547">
        <f>DH43*24</f>
        <v>0</v>
      </c>
      <c r="DJ43" s="21">
        <f t="shared" ref="DJ43:DJ46" si="30">COUNTIF(DK$9:DK$39,DK43)</f>
        <v>5</v>
      </c>
      <c r="DK43" s="34" t="str">
        <f>IF(Bilanz_bilan!$D$42=T_01!$A$67,T_01!$B73,IF(Bilanz_bilan!$D$42=$A$68,T_01!$C73,$D73))</f>
        <v>Ma</v>
      </c>
      <c r="DP43" s="245"/>
      <c r="DQ43" s="246" t="str">
        <f>Texttabelle!$E$116</f>
        <v>réduction t.de tr. (100%</v>
      </c>
      <c r="DR43" s="246"/>
      <c r="DS43" s="246"/>
      <c r="DT43" s="246"/>
      <c r="DU43" s="246"/>
      <c r="DV43" s="246"/>
      <c r="DW43" s="246"/>
      <c r="DX43" s="524"/>
      <c r="DY43" s="160">
        <f>DY42*($I$51/24)</f>
        <v>0.33333333333333331</v>
      </c>
      <c r="DZ43" s="548">
        <f>DY43*24</f>
        <v>8</v>
      </c>
      <c r="EA43" s="525">
        <f t="shared" ref="EA43:EA46" si="31">COUNTIF(EB$9:EB$39,EB43)</f>
        <v>4</v>
      </c>
      <c r="EB43" s="247" t="str">
        <f>IF(Bilanz_bilan!$D$42=T_01!$A$67,T_01!$B73,IF(Bilanz_bilan!$D$42=$A$68,T_01!$C73,$D73))</f>
        <v>Ma</v>
      </c>
      <c r="EG43" s="30"/>
      <c r="EH43" s="31" t="str">
        <f>Texttabelle!$E$116</f>
        <v>réduction t.de tr. (100%</v>
      </c>
      <c r="EI43" s="31"/>
      <c r="EJ43" s="31"/>
      <c r="EK43" s="31"/>
      <c r="EL43" s="31"/>
      <c r="EM43" s="31"/>
      <c r="EN43" s="31"/>
      <c r="EO43" s="32"/>
      <c r="EP43" s="33">
        <f>EP42*($I$51/24)</f>
        <v>0</v>
      </c>
      <c r="EQ43" s="547">
        <f>EP43*24</f>
        <v>0</v>
      </c>
      <c r="ER43" s="21">
        <f t="shared" ref="ER43:ER46" si="32">COUNTIF(ES$9:ES$39,ES43)</f>
        <v>4</v>
      </c>
      <c r="ES43" s="34" t="str">
        <f>IF(Bilanz_bilan!$D$42=T_01!$A$67,T_01!$B73,IF(Bilanz_bilan!$D$42=$A$68,T_01!$C73,$D73))</f>
        <v>Ma</v>
      </c>
      <c r="EX43" s="245"/>
      <c r="EY43" s="246" t="str">
        <f>Texttabelle!$E$116</f>
        <v>réduction t.de tr. (100%</v>
      </c>
      <c r="EZ43" s="246"/>
      <c r="FA43" s="246"/>
      <c r="FB43" s="246"/>
      <c r="FC43" s="246"/>
      <c r="FD43" s="246"/>
      <c r="FE43" s="246"/>
      <c r="FF43" s="524"/>
      <c r="FG43" s="160">
        <f>FG42*($I$51/24)</f>
        <v>0</v>
      </c>
      <c r="FH43" s="548">
        <f>FG43*24</f>
        <v>0</v>
      </c>
      <c r="FI43" s="525">
        <f t="shared" ref="FI43:FI46" si="33">COUNTIF(FJ$9:FJ$39,FJ43)</f>
        <v>5</v>
      </c>
      <c r="FJ43" s="247" t="str">
        <f>IF(Bilanz_bilan!$D$42=T_01!$A$67,T_01!$B73,IF(Bilanz_bilan!$D$42=$A$68,T_01!$C73,$D73))</f>
        <v>Ma</v>
      </c>
      <c r="FO43" s="30"/>
      <c r="FP43" s="31" t="str">
        <f>Texttabelle!$E$116</f>
        <v>réduction t.de tr. (100%</v>
      </c>
      <c r="FQ43" s="31"/>
      <c r="FR43" s="31"/>
      <c r="FS43" s="31"/>
      <c r="FT43" s="31"/>
      <c r="FU43" s="31"/>
      <c r="FV43" s="31"/>
      <c r="FW43" s="32"/>
      <c r="FX43" s="33">
        <f>FX42*($I$51/24)</f>
        <v>0</v>
      </c>
      <c r="FY43" s="547">
        <f>FX43*24</f>
        <v>0</v>
      </c>
      <c r="FZ43" s="21">
        <f t="shared" ref="FZ43:FZ46" si="34">COUNTIF(GA$9:GA$39,GA43)</f>
        <v>4</v>
      </c>
      <c r="GA43" s="34" t="str">
        <f>IF(Bilanz_bilan!$D$42=T_01!$A$67,T_01!$B73,IF(Bilanz_bilan!$D$42=$A$68,T_01!$C73,$D73))</f>
        <v>Ma</v>
      </c>
      <c r="GF43" s="245"/>
      <c r="GG43" s="246" t="str">
        <f>Texttabelle!$E$116</f>
        <v>réduction t.de tr. (100%</v>
      </c>
      <c r="GH43" s="246"/>
      <c r="GI43" s="246"/>
      <c r="GJ43" s="246"/>
      <c r="GK43" s="246"/>
      <c r="GL43" s="246"/>
      <c r="GM43" s="246"/>
      <c r="GN43" s="524"/>
      <c r="GO43" s="160">
        <f>GO42*($I$51/24)</f>
        <v>0.66666666666666663</v>
      </c>
      <c r="GP43" s="548">
        <f>GO43*24</f>
        <v>16</v>
      </c>
      <c r="GQ43" s="525">
        <f t="shared" ref="GQ43:GQ46" si="35">COUNTIF(GR$9:GR$39,GR43)</f>
        <v>5</v>
      </c>
      <c r="GR43" s="247" t="str">
        <f>IF(Bilanz_bilan!$D$42=T_01!$A$67,T_01!$B73,IF(Bilanz_bilan!$D$42=$A$68,T_01!$C73,$D73))</f>
        <v>Ma</v>
      </c>
    </row>
    <row r="44" spans="1:203">
      <c r="A44" s="21"/>
      <c r="B44" s="31"/>
      <c r="C44" s="31"/>
      <c r="D44" s="31"/>
      <c r="E44" s="31"/>
      <c r="F44" s="31"/>
      <c r="G44" s="31"/>
      <c r="H44" s="31"/>
      <c r="I44" s="32"/>
      <c r="J44" s="35"/>
      <c r="K44" s="36"/>
      <c r="L44" s="21">
        <f t="shared" si="25"/>
        <v>5</v>
      </c>
      <c r="M44" s="230" t="str">
        <f>IF(Bilanz_bilan!$D$42=T_01!$A$67,T_01!$B74,IF(Bilanz_bilan!$D$42=$A$68,T_01!$C74,$D74))</f>
        <v>Me</v>
      </c>
      <c r="R44" s="245"/>
      <c r="S44" s="246"/>
      <c r="T44" s="246"/>
      <c r="U44" s="246"/>
      <c r="V44" s="246"/>
      <c r="W44" s="246"/>
      <c r="X44" s="246"/>
      <c r="Y44" s="246"/>
      <c r="Z44" s="524"/>
      <c r="AA44" s="526"/>
      <c r="AB44" s="527"/>
      <c r="AC44" s="525">
        <f>COUNTIF(AD$9:AD$36,AD44)</f>
        <v>4</v>
      </c>
      <c r="AD44" s="247" t="str">
        <f>IF(Bilanz_bilan!$D$42=T_01!$A$67,T_01!$B74,IF(Bilanz_bilan!$D$42=$A$68,T_01!$C74,$D74))</f>
        <v>Me</v>
      </c>
      <c r="AF44" s="20"/>
      <c r="AG44" s="20"/>
      <c r="AH44" s="74"/>
      <c r="AI44" s="478"/>
      <c r="AJ44" s="479"/>
      <c r="AK44" s="479"/>
      <c r="AL44" s="479"/>
      <c r="AM44" s="479"/>
      <c r="AN44" s="479"/>
      <c r="AO44" s="479"/>
      <c r="AP44" s="479"/>
      <c r="AQ44" s="480"/>
      <c r="AR44" s="484"/>
      <c r="AS44" s="485"/>
      <c r="AT44" s="482">
        <f t="shared" si="26"/>
        <v>4</v>
      </c>
      <c r="AU44" s="483" t="str">
        <f>IF(Bilanz_bilan!$D$42=T_01!$A$67,T_01!$B74,IF(Bilanz_bilan!$D$42=$A$68,T_01!$C74,$D74))</f>
        <v>Me</v>
      </c>
      <c r="AZ44" s="525"/>
      <c r="BA44" s="246"/>
      <c r="BB44" s="246"/>
      <c r="BC44" s="246"/>
      <c r="BD44" s="246"/>
      <c r="BE44" s="246"/>
      <c r="BF44" s="246"/>
      <c r="BG44" s="246"/>
      <c r="BH44" s="524"/>
      <c r="BI44" s="526"/>
      <c r="BJ44" s="527"/>
      <c r="BK44" s="525">
        <f t="shared" si="27"/>
        <v>4</v>
      </c>
      <c r="BL44" s="247" t="str">
        <f>IF(Bilanz_bilan!$D$42=T_01!$A$67,T_01!$B74,IF(Bilanz_bilan!$D$42=$A$68,T_01!$C74,$D74))</f>
        <v>Me</v>
      </c>
      <c r="BQ44" s="30"/>
      <c r="BR44" s="31"/>
      <c r="BS44" s="31"/>
      <c r="BT44" s="31"/>
      <c r="BU44" s="31"/>
      <c r="BV44" s="31"/>
      <c r="BW44" s="31"/>
      <c r="BX44" s="31"/>
      <c r="BY44" s="32"/>
      <c r="BZ44" s="35"/>
      <c r="CA44" s="36"/>
      <c r="CB44" s="21">
        <f t="shared" si="28"/>
        <v>5</v>
      </c>
      <c r="CC44" s="34" t="str">
        <f>IF(Bilanz_bilan!$D$42=T_01!$A$67,T_01!$B74,IF(Bilanz_bilan!$D$42=$A$68,T_01!$C74,$D74))</f>
        <v>Me</v>
      </c>
      <c r="CH44" s="245"/>
      <c r="CI44" s="246"/>
      <c r="CJ44" s="246"/>
      <c r="CK44" s="246"/>
      <c r="CL44" s="246"/>
      <c r="CM44" s="246"/>
      <c r="CN44" s="246"/>
      <c r="CO44" s="246"/>
      <c r="CP44" s="524"/>
      <c r="CQ44" s="526"/>
      <c r="CR44" s="527"/>
      <c r="CS44" s="525">
        <f t="shared" si="29"/>
        <v>4</v>
      </c>
      <c r="CT44" s="247" t="str">
        <f>IF(Bilanz_bilan!$D$42=T_01!$A$67,T_01!$B74,IF(Bilanz_bilan!$D$42=$A$68,T_01!$C74,$D74))</f>
        <v>Me</v>
      </c>
      <c r="CY44" s="30"/>
      <c r="CZ44" s="31"/>
      <c r="DA44" s="31"/>
      <c r="DB44" s="31"/>
      <c r="DC44" s="31"/>
      <c r="DD44" s="31"/>
      <c r="DE44" s="31"/>
      <c r="DF44" s="31"/>
      <c r="DG44" s="32"/>
      <c r="DH44" s="35"/>
      <c r="DI44" s="36"/>
      <c r="DJ44" s="21">
        <f t="shared" si="30"/>
        <v>5</v>
      </c>
      <c r="DK44" s="34" t="str">
        <f>IF(Bilanz_bilan!$D$42=T_01!$A$67,T_01!$B74,IF(Bilanz_bilan!$D$42=$A$68,T_01!$C74,$D74))</f>
        <v>Me</v>
      </c>
      <c r="DP44" s="245"/>
      <c r="DQ44" s="246"/>
      <c r="DR44" s="246"/>
      <c r="DS44" s="246"/>
      <c r="DT44" s="246"/>
      <c r="DU44" s="246"/>
      <c r="DV44" s="246"/>
      <c r="DW44" s="246"/>
      <c r="DX44" s="524"/>
      <c r="DY44" s="526"/>
      <c r="DZ44" s="527"/>
      <c r="EA44" s="525">
        <f t="shared" si="31"/>
        <v>4</v>
      </c>
      <c r="EB44" s="247" t="str">
        <f>IF(Bilanz_bilan!$D$42=T_01!$A$67,T_01!$B74,IF(Bilanz_bilan!$D$42=$A$68,T_01!$C74,$D74))</f>
        <v>Me</v>
      </c>
      <c r="EG44" s="30"/>
      <c r="EH44" s="31"/>
      <c r="EI44" s="31"/>
      <c r="EJ44" s="31"/>
      <c r="EK44" s="31"/>
      <c r="EL44" s="31"/>
      <c r="EM44" s="31"/>
      <c r="EN44" s="31"/>
      <c r="EO44" s="32"/>
      <c r="EP44" s="35"/>
      <c r="EQ44" s="36"/>
      <c r="ER44" s="21">
        <f t="shared" si="32"/>
        <v>4</v>
      </c>
      <c r="ES44" s="34" t="str">
        <f>IF(Bilanz_bilan!$D$42=T_01!$A$67,T_01!$B74,IF(Bilanz_bilan!$D$42=$A$68,T_01!$C74,$D74))</f>
        <v>Me</v>
      </c>
      <c r="EX44" s="245"/>
      <c r="EY44" s="246"/>
      <c r="EZ44" s="246"/>
      <c r="FA44" s="246"/>
      <c r="FB44" s="246"/>
      <c r="FC44" s="246"/>
      <c r="FD44" s="246"/>
      <c r="FE44" s="246"/>
      <c r="FF44" s="524"/>
      <c r="FG44" s="526"/>
      <c r="FH44" s="527"/>
      <c r="FI44" s="525">
        <f t="shared" si="33"/>
        <v>5</v>
      </c>
      <c r="FJ44" s="247" t="str">
        <f>IF(Bilanz_bilan!$D$42=T_01!$A$67,T_01!$B74,IF(Bilanz_bilan!$D$42=$A$68,T_01!$C74,$D74))</f>
        <v>Me</v>
      </c>
      <c r="FO44" s="30"/>
      <c r="FP44" s="31"/>
      <c r="FQ44" s="31"/>
      <c r="FR44" s="31"/>
      <c r="FS44" s="31"/>
      <c r="FT44" s="31"/>
      <c r="FU44" s="31"/>
      <c r="FV44" s="31"/>
      <c r="FW44" s="32"/>
      <c r="FX44" s="35"/>
      <c r="FY44" s="36"/>
      <c r="FZ44" s="21">
        <f t="shared" si="34"/>
        <v>4</v>
      </c>
      <c r="GA44" s="34" t="str">
        <f>IF(Bilanz_bilan!$D$42=T_01!$A$67,T_01!$B74,IF(Bilanz_bilan!$D$42=$A$68,T_01!$C74,$D74))</f>
        <v>Me</v>
      </c>
      <c r="GF44" s="245"/>
      <c r="GG44" s="246"/>
      <c r="GH44" s="246"/>
      <c r="GI44" s="246"/>
      <c r="GJ44" s="246"/>
      <c r="GK44" s="246"/>
      <c r="GL44" s="246"/>
      <c r="GM44" s="246"/>
      <c r="GN44" s="524"/>
      <c r="GO44" s="526"/>
      <c r="GP44" s="527"/>
      <c r="GQ44" s="525">
        <f t="shared" si="35"/>
        <v>4</v>
      </c>
      <c r="GR44" s="247" t="str">
        <f>IF(Bilanz_bilan!$D$42=T_01!$A$67,T_01!$B74,IF(Bilanz_bilan!$D$42=$A$68,T_01!$C74,$D74))</f>
        <v>Me</v>
      </c>
    </row>
    <row r="45" spans="1:203">
      <c r="A45" s="231" t="str">
        <f>Texttabelle!$E$117</f>
        <v>réduction t.de tr. Avant j.d férié 1h)</v>
      </c>
      <c r="B45" s="31"/>
      <c r="C45" s="31"/>
      <c r="D45" s="31"/>
      <c r="E45" s="31"/>
      <c r="F45" s="31"/>
      <c r="G45" s="31"/>
      <c r="H45" s="31"/>
      <c r="I45" s="32"/>
      <c r="J45" s="10">
        <v>0</v>
      </c>
      <c r="K45" s="37"/>
      <c r="L45" s="21">
        <f t="shared" si="25"/>
        <v>5</v>
      </c>
      <c r="M45" s="230" t="str">
        <f>IF(Bilanz_bilan!$D$42=T_01!$A$67,T_01!$B75,IF(Bilanz_bilan!$D$42=$A$68,T_01!$C75,$D75))</f>
        <v>Je</v>
      </c>
      <c r="N45" s="72"/>
      <c r="R45" s="528" t="str">
        <f>Texttabelle!$E$117</f>
        <v>réduction t.de tr. Avant j.d férié 1h)</v>
      </c>
      <c r="S45" s="246"/>
      <c r="T45" s="246"/>
      <c r="U45" s="246"/>
      <c r="V45" s="246"/>
      <c r="W45" s="246"/>
      <c r="X45" s="246"/>
      <c r="Y45" s="246"/>
      <c r="Z45" s="524"/>
      <c r="AA45" s="556">
        <v>0</v>
      </c>
      <c r="AB45" s="529"/>
      <c r="AC45" s="525">
        <f>COUNTIF(AD$9:AD$36,AD45)</f>
        <v>4</v>
      </c>
      <c r="AD45" s="247" t="str">
        <f>IF(Bilanz_bilan!$D$42=T_01!$A$67,T_01!$B75,IF(Bilanz_bilan!$D$42=$A$68,T_01!$C75,$D75))</f>
        <v>Je</v>
      </c>
      <c r="AF45" s="20"/>
      <c r="AG45" s="20"/>
      <c r="AH45" s="239"/>
      <c r="AI45" s="486" t="str">
        <f>Texttabelle!$E$117</f>
        <v>réduction t.de tr. Avant j.d férié 1h)</v>
      </c>
      <c r="AJ45" s="479"/>
      <c r="AK45" s="479"/>
      <c r="AL45" s="479"/>
      <c r="AM45" s="479"/>
      <c r="AN45" s="479"/>
      <c r="AO45" s="479"/>
      <c r="AP45" s="479"/>
      <c r="AQ45" s="480"/>
      <c r="AR45" s="556">
        <v>0</v>
      </c>
      <c r="AS45" s="487"/>
      <c r="AT45" s="482">
        <f t="shared" si="26"/>
        <v>4</v>
      </c>
      <c r="AU45" s="483" t="str">
        <f>IF(Bilanz_bilan!$D$42=T_01!$A$67,T_01!$B75,IF(Bilanz_bilan!$D$42=$A$68,T_01!$C75,$D75))</f>
        <v>Je</v>
      </c>
      <c r="AZ45" s="542" t="str">
        <f>Texttabelle!$E$117</f>
        <v>réduction t.de tr. Avant j.d férié 1h)</v>
      </c>
      <c r="BA45" s="246"/>
      <c r="BB45" s="246"/>
      <c r="BC45" s="246"/>
      <c r="BD45" s="246"/>
      <c r="BE45" s="246"/>
      <c r="BF45" s="246"/>
      <c r="BG45" s="246"/>
      <c r="BH45" s="524"/>
      <c r="BI45" s="556">
        <v>0</v>
      </c>
      <c r="BJ45" s="529"/>
      <c r="BK45" s="525">
        <f t="shared" si="27"/>
        <v>4</v>
      </c>
      <c r="BL45" s="247" t="str">
        <f>IF(Bilanz_bilan!$D$42=T_01!$A$67,T_01!$B75,IF(Bilanz_bilan!$D$42=$A$68,T_01!$C75,$D75))</f>
        <v>Je</v>
      </c>
      <c r="BQ45" s="39" t="str">
        <f>Texttabelle!$E$117</f>
        <v>réduction t.de tr. Avant j.d férié 1h)</v>
      </c>
      <c r="BR45" s="31"/>
      <c r="BS45" s="31"/>
      <c r="BT45" s="31"/>
      <c r="BU45" s="31"/>
      <c r="BV45" s="31"/>
      <c r="BW45" s="31"/>
      <c r="BX45" s="31"/>
      <c r="BY45" s="32"/>
      <c r="BZ45" s="10">
        <v>0</v>
      </c>
      <c r="CA45" s="37"/>
      <c r="CB45" s="21">
        <f t="shared" si="28"/>
        <v>5</v>
      </c>
      <c r="CC45" s="34" t="str">
        <f>IF(Bilanz_bilan!$D$42=T_01!$A$67,T_01!$B75,IF(Bilanz_bilan!$D$42=$A$68,T_01!$C75,$D75))</f>
        <v>Je</v>
      </c>
      <c r="CH45" s="528" t="str">
        <f>Texttabelle!$E$117</f>
        <v>réduction t.de tr. Avant j.d férié 1h)</v>
      </c>
      <c r="CI45" s="246"/>
      <c r="CJ45" s="246"/>
      <c r="CK45" s="246"/>
      <c r="CL45" s="246"/>
      <c r="CM45" s="246"/>
      <c r="CN45" s="246"/>
      <c r="CO45" s="246"/>
      <c r="CP45" s="524"/>
      <c r="CQ45" s="556">
        <v>0</v>
      </c>
      <c r="CR45" s="529"/>
      <c r="CS45" s="525">
        <f t="shared" si="29"/>
        <v>4</v>
      </c>
      <c r="CT45" s="247" t="str">
        <f>IF(Bilanz_bilan!$D$42=T_01!$A$67,T_01!$B75,IF(Bilanz_bilan!$D$42=$A$68,T_01!$C75,$D75))</f>
        <v>Je</v>
      </c>
      <c r="CY45" s="39" t="str">
        <f>Texttabelle!$E$117</f>
        <v>réduction t.de tr. Avant j.d férié 1h)</v>
      </c>
      <c r="CZ45" s="31"/>
      <c r="DA45" s="31"/>
      <c r="DB45" s="31"/>
      <c r="DC45" s="31"/>
      <c r="DD45" s="31"/>
      <c r="DE45" s="31"/>
      <c r="DF45" s="31"/>
      <c r="DG45" s="32"/>
      <c r="DH45" s="10">
        <v>0</v>
      </c>
      <c r="DI45" s="37"/>
      <c r="DJ45" s="21">
        <f t="shared" si="30"/>
        <v>4</v>
      </c>
      <c r="DK45" s="34" t="str">
        <f>IF(Bilanz_bilan!$D$42=T_01!$A$67,T_01!$B75,IF(Bilanz_bilan!$D$42=$A$68,T_01!$C75,$D75))</f>
        <v>Je</v>
      </c>
      <c r="DP45" s="528" t="str">
        <f>Texttabelle!$E$117</f>
        <v>réduction t.de tr. Avant j.d férié 1h)</v>
      </c>
      <c r="DQ45" s="246"/>
      <c r="DR45" s="246"/>
      <c r="DS45" s="246"/>
      <c r="DT45" s="246"/>
      <c r="DU45" s="246"/>
      <c r="DV45" s="246"/>
      <c r="DW45" s="246"/>
      <c r="DX45" s="524"/>
      <c r="DY45" s="556">
        <v>0</v>
      </c>
      <c r="DZ45" s="529"/>
      <c r="EA45" s="525">
        <f t="shared" si="31"/>
        <v>5</v>
      </c>
      <c r="EB45" s="247" t="str">
        <f>IF(Bilanz_bilan!$D$42=T_01!$A$67,T_01!$B75,IF(Bilanz_bilan!$D$42=$A$68,T_01!$C75,$D75))</f>
        <v>Je</v>
      </c>
      <c r="EG45" s="39" t="str">
        <f>Texttabelle!$E$117</f>
        <v>réduction t.de tr. Avant j.d férié 1h)</v>
      </c>
      <c r="EH45" s="31"/>
      <c r="EI45" s="31"/>
      <c r="EJ45" s="31"/>
      <c r="EK45" s="31"/>
      <c r="EL45" s="31"/>
      <c r="EM45" s="31"/>
      <c r="EN45" s="31"/>
      <c r="EO45" s="32"/>
      <c r="EP45" s="10">
        <v>0</v>
      </c>
      <c r="EQ45" s="37"/>
      <c r="ER45" s="21">
        <f t="shared" si="32"/>
        <v>4</v>
      </c>
      <c r="ES45" s="34" t="str">
        <f>IF(Bilanz_bilan!$D$42=T_01!$A$67,T_01!$B75,IF(Bilanz_bilan!$D$42=$A$68,T_01!$C75,$D75))</f>
        <v>Je</v>
      </c>
      <c r="EX45" s="528" t="str">
        <f>Texttabelle!$E$117</f>
        <v>réduction t.de tr. Avant j.d férié 1h)</v>
      </c>
      <c r="EY45" s="246"/>
      <c r="EZ45" s="246"/>
      <c r="FA45" s="246"/>
      <c r="FB45" s="246"/>
      <c r="FC45" s="246"/>
      <c r="FD45" s="246"/>
      <c r="FE45" s="246"/>
      <c r="FF45" s="524"/>
      <c r="FG45" s="556">
        <v>0</v>
      </c>
      <c r="FH45" s="529"/>
      <c r="FI45" s="525">
        <f t="shared" si="33"/>
        <v>5</v>
      </c>
      <c r="FJ45" s="247" t="str">
        <f>IF(Bilanz_bilan!$D$42=T_01!$A$67,T_01!$B75,IF(Bilanz_bilan!$D$42=$A$68,T_01!$C75,$D75))</f>
        <v>Je</v>
      </c>
      <c r="FO45" s="39" t="str">
        <f>Texttabelle!$E$117</f>
        <v>réduction t.de tr. Avant j.d férié 1h)</v>
      </c>
      <c r="FP45" s="31"/>
      <c r="FQ45" s="31"/>
      <c r="FR45" s="31"/>
      <c r="FS45" s="31"/>
      <c r="FT45" s="31"/>
      <c r="FU45" s="31"/>
      <c r="FV45" s="31"/>
      <c r="FW45" s="32"/>
      <c r="FX45" s="10">
        <v>0</v>
      </c>
      <c r="FY45" s="37"/>
      <c r="FZ45" s="21">
        <f t="shared" si="34"/>
        <v>4</v>
      </c>
      <c r="GA45" s="34" t="str">
        <f>IF(Bilanz_bilan!$D$42=T_01!$A$67,T_01!$B75,IF(Bilanz_bilan!$D$42=$A$68,T_01!$C75,$D75))</f>
        <v>Je</v>
      </c>
      <c r="GF45" s="528" t="str">
        <f>Texttabelle!$E$117</f>
        <v>réduction t.de tr. Avant j.d férié 1h)</v>
      </c>
      <c r="GG45" s="246"/>
      <c r="GH45" s="246"/>
      <c r="GI45" s="246"/>
      <c r="GJ45" s="246"/>
      <c r="GK45" s="246"/>
      <c r="GL45" s="246"/>
      <c r="GM45" s="246"/>
      <c r="GN45" s="524"/>
      <c r="GO45" s="556">
        <v>0</v>
      </c>
      <c r="GP45" s="529"/>
      <c r="GQ45" s="525">
        <f t="shared" si="35"/>
        <v>4</v>
      </c>
      <c r="GR45" s="247" t="str">
        <f>IF(Bilanz_bilan!$D$42=T_01!$A$67,T_01!$B75,IF(Bilanz_bilan!$D$42=$A$68,T_01!$C75,$D75))</f>
        <v>Je</v>
      </c>
    </row>
    <row r="46" spans="1:203">
      <c r="A46" s="21"/>
      <c r="B46" s="31" t="str">
        <f>Texttabelle!$E$118</f>
        <v xml:space="preserve">réduction des heures </v>
      </c>
      <c r="C46" s="31"/>
      <c r="D46" s="31"/>
      <c r="E46" s="31"/>
      <c r="F46" s="31"/>
      <c r="G46" s="31"/>
      <c r="H46" s="31"/>
      <c r="I46" s="31"/>
      <c r="J46" s="33">
        <f>J45*1/24</f>
        <v>0</v>
      </c>
      <c r="K46" s="547">
        <f>J46*24</f>
        <v>0</v>
      </c>
      <c r="L46" s="21">
        <f t="shared" si="25"/>
        <v>4</v>
      </c>
      <c r="M46" s="230" t="str">
        <f>IF(Bilanz_bilan!$D$42=T_01!$A$67,T_01!$B76,IF(Bilanz_bilan!$D$42=$A$68,T_01!$C76,$D76))</f>
        <v>Ve</v>
      </c>
      <c r="R46" s="245"/>
      <c r="S46" s="246" t="str">
        <f>Texttabelle!$E$118</f>
        <v xml:space="preserve">réduction des heures </v>
      </c>
      <c r="T46" s="246"/>
      <c r="U46" s="246"/>
      <c r="V46" s="246"/>
      <c r="W46" s="246"/>
      <c r="X46" s="246"/>
      <c r="Y46" s="246"/>
      <c r="Z46" s="246"/>
      <c r="AA46" s="160">
        <f>AA45*1/24</f>
        <v>0</v>
      </c>
      <c r="AB46" s="548">
        <f>AA46*24</f>
        <v>0</v>
      </c>
      <c r="AC46" s="525">
        <f>COUNTIF(AD$9:AD$36,AD46)</f>
        <v>4</v>
      </c>
      <c r="AD46" s="247" t="str">
        <f>IF(Bilanz_bilan!$D$42=T_01!$A$67,T_01!$B76,IF(Bilanz_bilan!$D$42=$A$68,T_01!$C76,$D76))</f>
        <v>Ve</v>
      </c>
      <c r="AF46" s="20"/>
      <c r="AG46" s="20"/>
      <c r="AH46" s="239"/>
      <c r="AI46" s="478"/>
      <c r="AJ46" s="479" t="str">
        <f>Texttabelle!$E$118</f>
        <v xml:space="preserve">réduction des heures </v>
      </c>
      <c r="AK46" s="479"/>
      <c r="AL46" s="479"/>
      <c r="AM46" s="479"/>
      <c r="AN46" s="479"/>
      <c r="AO46" s="479"/>
      <c r="AP46" s="479"/>
      <c r="AQ46" s="479"/>
      <c r="AR46" s="481">
        <f>AR45*1/24</f>
        <v>0</v>
      </c>
      <c r="AS46" s="549">
        <f>AR46*24</f>
        <v>0</v>
      </c>
      <c r="AT46" s="482">
        <f t="shared" si="26"/>
        <v>5</v>
      </c>
      <c r="AU46" s="483" t="str">
        <f>IF(Bilanz_bilan!$D$42=T_01!$A$67,T_01!$B76,IF(Bilanz_bilan!$D$42=$A$68,T_01!$C76,$D76))</f>
        <v>Ve</v>
      </c>
      <c r="AZ46" s="525"/>
      <c r="BA46" s="246" t="str">
        <f>Texttabelle!$E$118</f>
        <v xml:space="preserve">réduction des heures </v>
      </c>
      <c r="BB46" s="246"/>
      <c r="BC46" s="246"/>
      <c r="BD46" s="246"/>
      <c r="BE46" s="246"/>
      <c r="BF46" s="246"/>
      <c r="BG46" s="246"/>
      <c r="BH46" s="246"/>
      <c r="BI46" s="160">
        <f>BI45*1/24</f>
        <v>0</v>
      </c>
      <c r="BJ46" s="548">
        <f>BI46*24</f>
        <v>0</v>
      </c>
      <c r="BK46" s="525">
        <f t="shared" si="27"/>
        <v>4</v>
      </c>
      <c r="BL46" s="247" t="str">
        <f>IF(Bilanz_bilan!$D$42=T_01!$A$67,T_01!$B76,IF(Bilanz_bilan!$D$42=$A$68,T_01!$C76,$D76))</f>
        <v>Ve</v>
      </c>
      <c r="BQ46" s="30"/>
      <c r="BR46" s="31" t="str">
        <f>Texttabelle!$E$118</f>
        <v xml:space="preserve">réduction des heures </v>
      </c>
      <c r="BS46" s="31"/>
      <c r="BT46" s="31"/>
      <c r="BU46" s="31"/>
      <c r="BV46" s="31"/>
      <c r="BW46" s="31"/>
      <c r="BX46" s="31"/>
      <c r="BY46" s="31"/>
      <c r="BZ46" s="33">
        <f>BZ45*1/24</f>
        <v>0</v>
      </c>
      <c r="CA46" s="547">
        <f>BZ46*24</f>
        <v>0</v>
      </c>
      <c r="CB46" s="21">
        <f t="shared" si="28"/>
        <v>5</v>
      </c>
      <c r="CC46" s="34" t="str">
        <f>IF(Bilanz_bilan!$D$42=T_01!$A$67,T_01!$B76,IF(Bilanz_bilan!$D$42=$A$68,T_01!$C76,$D76))</f>
        <v>Ve</v>
      </c>
      <c r="CH46" s="245"/>
      <c r="CI46" s="246" t="str">
        <f>Texttabelle!$E$118</f>
        <v xml:space="preserve">réduction des heures </v>
      </c>
      <c r="CJ46" s="246"/>
      <c r="CK46" s="246"/>
      <c r="CL46" s="246"/>
      <c r="CM46" s="246"/>
      <c r="CN46" s="246"/>
      <c r="CO46" s="246"/>
      <c r="CP46" s="246"/>
      <c r="CQ46" s="160">
        <f>CQ45*1/24</f>
        <v>0</v>
      </c>
      <c r="CR46" s="548">
        <f>CQ46*24</f>
        <v>0</v>
      </c>
      <c r="CS46" s="525">
        <f t="shared" si="29"/>
        <v>4</v>
      </c>
      <c r="CT46" s="247" t="str">
        <f>IF(Bilanz_bilan!$D$42=T_01!$A$67,T_01!$B76,IF(Bilanz_bilan!$D$42=$A$68,T_01!$C76,$D76))</f>
        <v>Ve</v>
      </c>
      <c r="CY46" s="30"/>
      <c r="CZ46" s="31" t="str">
        <f>Texttabelle!$E$118</f>
        <v xml:space="preserve">réduction des heures </v>
      </c>
      <c r="DA46" s="31"/>
      <c r="DB46" s="31"/>
      <c r="DC46" s="31"/>
      <c r="DD46" s="31"/>
      <c r="DE46" s="31"/>
      <c r="DF46" s="31"/>
      <c r="DG46" s="31"/>
      <c r="DH46" s="33">
        <f>DH45*1/24</f>
        <v>0</v>
      </c>
      <c r="DI46" s="547">
        <f>DH46*24</f>
        <v>0</v>
      </c>
      <c r="DJ46" s="21">
        <f t="shared" si="30"/>
        <v>4</v>
      </c>
      <c r="DK46" s="34" t="str">
        <f>IF(Bilanz_bilan!$D$42=T_01!$A$67,T_01!$B76,IF(Bilanz_bilan!$D$42=$A$68,T_01!$C76,$D76))</f>
        <v>Ve</v>
      </c>
      <c r="DP46" s="245"/>
      <c r="DQ46" s="246" t="str">
        <f>Texttabelle!$E$118</f>
        <v xml:space="preserve">réduction des heures </v>
      </c>
      <c r="DR46" s="246"/>
      <c r="DS46" s="246"/>
      <c r="DT46" s="246"/>
      <c r="DU46" s="246"/>
      <c r="DV46" s="246"/>
      <c r="DW46" s="246"/>
      <c r="DX46" s="246"/>
      <c r="DY46" s="160">
        <f>DY45*1/24</f>
        <v>0</v>
      </c>
      <c r="DZ46" s="548">
        <f>DY46*24</f>
        <v>0</v>
      </c>
      <c r="EA46" s="525">
        <f t="shared" si="31"/>
        <v>5</v>
      </c>
      <c r="EB46" s="247" t="str">
        <f>IF(Bilanz_bilan!$D$42=T_01!$A$67,T_01!$B76,IF(Bilanz_bilan!$D$42=$A$68,T_01!$C76,$D76))</f>
        <v>Ve</v>
      </c>
      <c r="EG46" s="30"/>
      <c r="EH46" s="31" t="str">
        <f>Texttabelle!$E$118</f>
        <v xml:space="preserve">réduction des heures </v>
      </c>
      <c r="EI46" s="31"/>
      <c r="EJ46" s="31"/>
      <c r="EK46" s="31"/>
      <c r="EL46" s="31"/>
      <c r="EM46" s="31"/>
      <c r="EN46" s="31"/>
      <c r="EO46" s="31"/>
      <c r="EP46" s="33">
        <f>EP45*1/24</f>
        <v>0</v>
      </c>
      <c r="EQ46" s="547">
        <f>EP46*24</f>
        <v>0</v>
      </c>
      <c r="ER46" s="21">
        <f t="shared" si="32"/>
        <v>4</v>
      </c>
      <c r="ES46" s="34" t="str">
        <f>IF(Bilanz_bilan!$D$42=T_01!$A$67,T_01!$B76,IF(Bilanz_bilan!$D$42=$A$68,T_01!$C76,$D76))</f>
        <v>Ve</v>
      </c>
      <c r="EX46" s="245"/>
      <c r="EY46" s="246" t="str">
        <f>Texttabelle!$E$118</f>
        <v xml:space="preserve">réduction des heures </v>
      </c>
      <c r="EZ46" s="246"/>
      <c r="FA46" s="246"/>
      <c r="FB46" s="246"/>
      <c r="FC46" s="246"/>
      <c r="FD46" s="246"/>
      <c r="FE46" s="246"/>
      <c r="FF46" s="246"/>
      <c r="FG46" s="160">
        <f>FG45*1/24</f>
        <v>0</v>
      </c>
      <c r="FH46" s="548">
        <f>FG46*24</f>
        <v>0</v>
      </c>
      <c r="FI46" s="525">
        <f t="shared" si="33"/>
        <v>4</v>
      </c>
      <c r="FJ46" s="247" t="str">
        <f>IF(Bilanz_bilan!$D$42=T_01!$A$67,T_01!$B76,IF(Bilanz_bilan!$D$42=$A$68,T_01!$C76,$D76))</f>
        <v>Ve</v>
      </c>
      <c r="FO46" s="30"/>
      <c r="FP46" s="31" t="str">
        <f>Texttabelle!$E$118</f>
        <v xml:space="preserve">réduction des heures </v>
      </c>
      <c r="FQ46" s="31"/>
      <c r="FR46" s="31"/>
      <c r="FS46" s="31"/>
      <c r="FT46" s="31"/>
      <c r="FU46" s="31"/>
      <c r="FV46" s="31"/>
      <c r="FW46" s="31"/>
      <c r="FX46" s="33">
        <f>FX45*1/24</f>
        <v>0</v>
      </c>
      <c r="FY46" s="547">
        <f>FX46*24</f>
        <v>0</v>
      </c>
      <c r="FZ46" s="21">
        <f t="shared" si="34"/>
        <v>5</v>
      </c>
      <c r="GA46" s="34" t="str">
        <f>IF(Bilanz_bilan!$D$42=T_01!$A$67,T_01!$B76,IF(Bilanz_bilan!$D$42=$A$68,T_01!$C76,$D76))</f>
        <v>Ve</v>
      </c>
      <c r="GF46" s="245"/>
      <c r="GG46" s="246" t="str">
        <f>Texttabelle!$E$118</f>
        <v xml:space="preserve">réduction des heures </v>
      </c>
      <c r="GH46" s="246"/>
      <c r="GI46" s="246"/>
      <c r="GJ46" s="246"/>
      <c r="GK46" s="246"/>
      <c r="GL46" s="246"/>
      <c r="GM46" s="246"/>
      <c r="GN46" s="246"/>
      <c r="GO46" s="160">
        <f>GO45*1/24</f>
        <v>0</v>
      </c>
      <c r="GP46" s="548">
        <f>GO46*24</f>
        <v>0</v>
      </c>
      <c r="GQ46" s="525">
        <f t="shared" si="35"/>
        <v>4</v>
      </c>
      <c r="GR46" s="247" t="str">
        <f>IF(Bilanz_bilan!$D$42=T_01!$A$67,T_01!$B76,IF(Bilanz_bilan!$D$42=$A$68,T_01!$C76,$D76))</f>
        <v>Ve</v>
      </c>
    </row>
    <row r="47" spans="1:203">
      <c r="A47" s="21"/>
      <c r="B47" s="31"/>
      <c r="C47" s="31"/>
      <c r="D47" s="31"/>
      <c r="E47" s="31"/>
      <c r="F47" s="31"/>
      <c r="G47" s="31"/>
      <c r="H47" s="31"/>
      <c r="I47" s="31"/>
      <c r="J47" s="35"/>
      <c r="K47" s="36"/>
      <c r="L47" s="22">
        <f>SUM(L42:L46)</f>
        <v>23</v>
      </c>
      <c r="M47" s="237" t="s">
        <v>1</v>
      </c>
      <c r="R47" s="245"/>
      <c r="S47" s="246"/>
      <c r="T47" s="246"/>
      <c r="U47" s="246"/>
      <c r="V47" s="246"/>
      <c r="W47" s="246"/>
      <c r="X47" s="246"/>
      <c r="Y47" s="246"/>
      <c r="Z47" s="246"/>
      <c r="AA47" s="526"/>
      <c r="AB47" s="527"/>
      <c r="AC47" s="530">
        <f>SUM(AC42:AC46)</f>
        <v>20</v>
      </c>
      <c r="AD47" s="531" t="s">
        <v>1</v>
      </c>
      <c r="AF47" s="20"/>
      <c r="AG47" s="20"/>
      <c r="AH47" s="74"/>
      <c r="AI47" s="478"/>
      <c r="AJ47" s="479"/>
      <c r="AK47" s="479"/>
      <c r="AL47" s="479"/>
      <c r="AM47" s="479"/>
      <c r="AN47" s="479"/>
      <c r="AO47" s="479"/>
      <c r="AP47" s="479"/>
      <c r="AQ47" s="479"/>
      <c r="AR47" s="484"/>
      <c r="AS47" s="485"/>
      <c r="AT47" s="488">
        <f>SUM(AT42:AT46)</f>
        <v>21</v>
      </c>
      <c r="AU47" s="489" t="s">
        <v>1</v>
      </c>
      <c r="AZ47" s="525"/>
      <c r="BA47" s="246"/>
      <c r="BB47" s="246"/>
      <c r="BC47" s="246"/>
      <c r="BD47" s="246"/>
      <c r="BE47" s="246"/>
      <c r="BF47" s="246"/>
      <c r="BG47" s="246"/>
      <c r="BH47" s="246"/>
      <c r="BI47" s="526"/>
      <c r="BJ47" s="527"/>
      <c r="BK47" s="530">
        <f>SUM(BK42:BK46)</f>
        <v>22</v>
      </c>
      <c r="BL47" s="531" t="s">
        <v>1</v>
      </c>
      <c r="BQ47" s="30"/>
      <c r="BR47" s="31"/>
      <c r="BS47" s="31"/>
      <c r="BT47" s="31"/>
      <c r="BU47" s="31"/>
      <c r="BV47" s="31"/>
      <c r="BW47" s="31"/>
      <c r="BX47" s="31"/>
      <c r="BY47" s="31"/>
      <c r="BZ47" s="35"/>
      <c r="CA47" s="36"/>
      <c r="CB47" s="22">
        <f>SUM(CB42:CB46)</f>
        <v>23</v>
      </c>
      <c r="CC47" s="38" t="s">
        <v>1</v>
      </c>
      <c r="CH47" s="245"/>
      <c r="CI47" s="246"/>
      <c r="CJ47" s="246"/>
      <c r="CK47" s="246"/>
      <c r="CL47" s="246"/>
      <c r="CM47" s="246"/>
      <c r="CN47" s="246"/>
      <c r="CO47" s="246"/>
      <c r="CP47" s="246"/>
      <c r="CQ47" s="526"/>
      <c r="CR47" s="527"/>
      <c r="CS47" s="530">
        <f>SUM(CS42:CS46)</f>
        <v>20</v>
      </c>
      <c r="CT47" s="531" t="s">
        <v>1</v>
      </c>
      <c r="CY47" s="30"/>
      <c r="CZ47" s="31"/>
      <c r="DA47" s="31"/>
      <c r="DB47" s="31"/>
      <c r="DC47" s="31"/>
      <c r="DD47" s="31"/>
      <c r="DE47" s="31"/>
      <c r="DF47" s="31"/>
      <c r="DG47" s="31"/>
      <c r="DH47" s="35"/>
      <c r="DI47" s="36"/>
      <c r="DJ47" s="22">
        <f>SUM(DJ42:DJ46)</f>
        <v>23</v>
      </c>
      <c r="DK47" s="38" t="s">
        <v>1</v>
      </c>
      <c r="DP47" s="245"/>
      <c r="DQ47" s="246"/>
      <c r="DR47" s="246"/>
      <c r="DS47" s="246"/>
      <c r="DT47" s="246"/>
      <c r="DU47" s="246"/>
      <c r="DV47" s="246"/>
      <c r="DW47" s="246"/>
      <c r="DX47" s="246"/>
      <c r="DY47" s="526"/>
      <c r="DZ47" s="527"/>
      <c r="EA47" s="530">
        <f>SUM(EA42:EA46)</f>
        <v>22</v>
      </c>
      <c r="EB47" s="531" t="s">
        <v>1</v>
      </c>
      <c r="EG47" s="30"/>
      <c r="EH47" s="31"/>
      <c r="EI47" s="31"/>
      <c r="EJ47" s="31"/>
      <c r="EK47" s="31"/>
      <c r="EL47" s="31"/>
      <c r="EM47" s="31"/>
      <c r="EN47" s="31"/>
      <c r="EO47" s="31"/>
      <c r="EP47" s="35"/>
      <c r="EQ47" s="36"/>
      <c r="ER47" s="22">
        <f>SUM(ER42:ER46)</f>
        <v>21</v>
      </c>
      <c r="ES47" s="38" t="s">
        <v>1</v>
      </c>
      <c r="EX47" s="245"/>
      <c r="EY47" s="246"/>
      <c r="EZ47" s="246"/>
      <c r="FA47" s="246"/>
      <c r="FB47" s="246"/>
      <c r="FC47" s="246"/>
      <c r="FD47" s="246"/>
      <c r="FE47" s="246"/>
      <c r="FF47" s="246"/>
      <c r="FG47" s="526"/>
      <c r="FH47" s="527"/>
      <c r="FI47" s="530">
        <f>SUM(FI42:FI46)</f>
        <v>23</v>
      </c>
      <c r="FJ47" s="531" t="s">
        <v>1</v>
      </c>
      <c r="FO47" s="30"/>
      <c r="FP47" s="31"/>
      <c r="FQ47" s="31"/>
      <c r="FR47" s="31"/>
      <c r="FS47" s="31"/>
      <c r="FT47" s="31"/>
      <c r="FU47" s="31"/>
      <c r="FV47" s="31"/>
      <c r="FW47" s="31"/>
      <c r="FX47" s="35"/>
      <c r="FY47" s="36"/>
      <c r="FZ47" s="22">
        <f>SUM(FZ42:FZ46)</f>
        <v>21</v>
      </c>
      <c r="GA47" s="38" t="s">
        <v>1</v>
      </c>
      <c r="GF47" s="245"/>
      <c r="GG47" s="246"/>
      <c r="GH47" s="246"/>
      <c r="GI47" s="246"/>
      <c r="GJ47" s="246"/>
      <c r="GK47" s="246"/>
      <c r="GL47" s="246"/>
      <c r="GM47" s="246"/>
      <c r="GN47" s="246"/>
      <c r="GO47" s="526"/>
      <c r="GP47" s="527"/>
      <c r="GQ47" s="530">
        <f>SUM(GQ42:GQ46)</f>
        <v>22</v>
      </c>
      <c r="GR47" s="531" t="s">
        <v>1</v>
      </c>
    </row>
    <row r="48" spans="1:203" ht="13.5" thickBot="1">
      <c r="A48" s="231" t="str">
        <f>Texttabelle!$E$119</f>
        <v>temps d. tr. en mois</v>
      </c>
      <c r="B48" s="31"/>
      <c r="C48" s="31"/>
      <c r="D48" s="31"/>
      <c r="E48" s="31"/>
      <c r="F48" s="31"/>
      <c r="G48" s="31"/>
      <c r="H48" s="31"/>
      <c r="I48" s="31" t="str">
        <f>Texttabelle!$E$122</f>
        <v>décimal</v>
      </c>
      <c r="J48" s="48">
        <f>(L47*$I$51)-(K43+K46)</f>
        <v>176</v>
      </c>
      <c r="K48" s="36" t="str">
        <f>Texttabelle!$E$120</f>
        <v>base 100%</v>
      </c>
      <c r="L48" s="40"/>
      <c r="M48" s="230"/>
      <c r="R48" s="528" t="str">
        <f>Texttabelle!$E$119</f>
        <v>temps d. tr. en mois</v>
      </c>
      <c r="S48" s="246"/>
      <c r="T48" s="246"/>
      <c r="U48" s="246"/>
      <c r="V48" s="246"/>
      <c r="W48" s="246"/>
      <c r="X48" s="246"/>
      <c r="Y48" s="246"/>
      <c r="Z48" s="246" t="str">
        <f>Texttabelle!$E$122</f>
        <v>décimal</v>
      </c>
      <c r="AA48" s="532">
        <f>(AC47*$I$51)-(AB43+AB46)</f>
        <v>160</v>
      </c>
      <c r="AB48" s="527" t="str">
        <f>Texttabelle!$E$120</f>
        <v>base 100%</v>
      </c>
      <c r="AC48" s="533"/>
      <c r="AD48" s="247"/>
      <c r="AF48" s="20"/>
      <c r="AG48" s="20"/>
      <c r="AH48" s="239"/>
      <c r="AI48" s="486" t="str">
        <f>Texttabelle!$E$119</f>
        <v>temps d. tr. en mois</v>
      </c>
      <c r="AJ48" s="479"/>
      <c r="AK48" s="479"/>
      <c r="AL48" s="479"/>
      <c r="AM48" s="479"/>
      <c r="AN48" s="479"/>
      <c r="AO48" s="479"/>
      <c r="AP48" s="479"/>
      <c r="AQ48" s="479" t="str">
        <f>Texttabelle!$E$122</f>
        <v>décimal</v>
      </c>
      <c r="AR48" s="490">
        <f>(AT47*$I$51)-(AS43+AS46)</f>
        <v>168</v>
      </c>
      <c r="AS48" s="485" t="str">
        <f>Texttabelle!$E$120</f>
        <v>base 100%</v>
      </c>
      <c r="AT48" s="491"/>
      <c r="AU48" s="483"/>
      <c r="AZ48" s="542" t="str">
        <f>Texttabelle!$E$119</f>
        <v>temps d. tr. en mois</v>
      </c>
      <c r="BA48" s="246"/>
      <c r="BB48" s="246"/>
      <c r="BC48" s="246"/>
      <c r="BD48" s="246"/>
      <c r="BE48" s="246"/>
      <c r="BF48" s="246"/>
      <c r="BG48" s="246"/>
      <c r="BH48" s="246" t="str">
        <f>Texttabelle!$E$122</f>
        <v>décimal</v>
      </c>
      <c r="BI48" s="532">
        <f>(BK47*$I$51)-(BJ43+BJ46)</f>
        <v>160</v>
      </c>
      <c r="BJ48" s="527" t="str">
        <f>Texttabelle!$E$120</f>
        <v>base 100%</v>
      </c>
      <c r="BK48" s="533"/>
      <c r="BL48" s="247"/>
      <c r="BQ48" s="39" t="str">
        <f>Texttabelle!$E$119</f>
        <v>temps d. tr. en mois</v>
      </c>
      <c r="BR48" s="31"/>
      <c r="BS48" s="31"/>
      <c r="BT48" s="31"/>
      <c r="BU48" s="31"/>
      <c r="BV48" s="31"/>
      <c r="BW48" s="31"/>
      <c r="BX48" s="31"/>
      <c r="BY48" s="31" t="str">
        <f>Texttabelle!$E$122</f>
        <v>décimal</v>
      </c>
      <c r="BZ48" s="48">
        <f>(CB47*$I$51)-(CA43+CA46)</f>
        <v>168</v>
      </c>
      <c r="CA48" s="36" t="str">
        <f>Texttabelle!$E$120</f>
        <v>base 100%</v>
      </c>
      <c r="CB48" s="40"/>
      <c r="CC48" s="34"/>
      <c r="CH48" s="528" t="str">
        <f>Texttabelle!$E$119</f>
        <v>temps d. tr. en mois</v>
      </c>
      <c r="CI48" s="246"/>
      <c r="CJ48" s="246"/>
      <c r="CK48" s="246"/>
      <c r="CL48" s="246"/>
      <c r="CM48" s="246"/>
      <c r="CN48" s="246"/>
      <c r="CO48" s="246"/>
      <c r="CP48" s="246" t="str">
        <f>Texttabelle!$E$122</f>
        <v>décimal</v>
      </c>
      <c r="CQ48" s="532">
        <f>(CS47*$I$51)-(CR43+CR46)</f>
        <v>152</v>
      </c>
      <c r="CR48" s="527" t="str">
        <f>Texttabelle!$E$120</f>
        <v>base 100%</v>
      </c>
      <c r="CS48" s="533"/>
      <c r="CT48" s="247"/>
      <c r="CY48" s="39" t="str">
        <f>Texttabelle!$E$119</f>
        <v>temps d. tr. en mois</v>
      </c>
      <c r="CZ48" s="31"/>
      <c r="DA48" s="31"/>
      <c r="DB48" s="31"/>
      <c r="DC48" s="31"/>
      <c r="DD48" s="31"/>
      <c r="DE48" s="31"/>
      <c r="DF48" s="31"/>
      <c r="DG48" s="31" t="str">
        <f>Texttabelle!$E$122</f>
        <v>décimal</v>
      </c>
      <c r="DH48" s="48">
        <f>(DJ47*$I$51)-(DI43+DI46)</f>
        <v>184</v>
      </c>
      <c r="DI48" s="36" t="str">
        <f>Texttabelle!$E$120</f>
        <v>base 100%</v>
      </c>
      <c r="DJ48" s="40"/>
      <c r="DK48" s="34"/>
      <c r="DP48" s="528" t="str">
        <f>Texttabelle!$E$119</f>
        <v>temps d. tr. en mois</v>
      </c>
      <c r="DQ48" s="246"/>
      <c r="DR48" s="246"/>
      <c r="DS48" s="246"/>
      <c r="DT48" s="246"/>
      <c r="DU48" s="246"/>
      <c r="DV48" s="246"/>
      <c r="DW48" s="246"/>
      <c r="DX48" s="246" t="str">
        <f>Texttabelle!$E$122</f>
        <v>décimal</v>
      </c>
      <c r="DY48" s="532">
        <f>(EA47*$I$51)-(DZ43+DZ46)</f>
        <v>168</v>
      </c>
      <c r="DZ48" s="527" t="str">
        <f>Texttabelle!$E$120</f>
        <v>base 100%</v>
      </c>
      <c r="EA48" s="533"/>
      <c r="EB48" s="247"/>
      <c r="EG48" s="39" t="str">
        <f>Texttabelle!$E$119</f>
        <v>temps d. tr. en mois</v>
      </c>
      <c r="EH48" s="31"/>
      <c r="EI48" s="31"/>
      <c r="EJ48" s="31"/>
      <c r="EK48" s="31"/>
      <c r="EL48" s="31"/>
      <c r="EM48" s="31"/>
      <c r="EN48" s="31"/>
      <c r="EO48" s="31" t="str">
        <f>Texttabelle!$E$122</f>
        <v>décimal</v>
      </c>
      <c r="EP48" s="48">
        <f>(ER47*$I$51)-(EQ43+EQ46)</f>
        <v>168</v>
      </c>
      <c r="EQ48" s="36" t="str">
        <f>Texttabelle!$E$120</f>
        <v>base 100%</v>
      </c>
      <c r="ER48" s="40"/>
      <c r="ES48" s="34"/>
      <c r="EX48" s="528" t="str">
        <f>Texttabelle!$E$119</f>
        <v>temps d. tr. en mois</v>
      </c>
      <c r="EY48" s="246"/>
      <c r="EZ48" s="246"/>
      <c r="FA48" s="246"/>
      <c r="FB48" s="246"/>
      <c r="FC48" s="246"/>
      <c r="FD48" s="246"/>
      <c r="FE48" s="246"/>
      <c r="FF48" s="246" t="str">
        <f>Texttabelle!$E$122</f>
        <v>décimal</v>
      </c>
      <c r="FG48" s="532">
        <f>(FI47*$I$51)-(FH43+FH46)</f>
        <v>184</v>
      </c>
      <c r="FH48" s="527" t="str">
        <f>Texttabelle!$E$120</f>
        <v>base 100%</v>
      </c>
      <c r="FI48" s="533"/>
      <c r="FJ48" s="247"/>
      <c r="FO48" s="39" t="str">
        <f>Texttabelle!$E$119</f>
        <v>temps d. tr. en mois</v>
      </c>
      <c r="FP48" s="31"/>
      <c r="FQ48" s="31"/>
      <c r="FR48" s="31"/>
      <c r="FS48" s="31"/>
      <c r="FT48" s="31"/>
      <c r="FU48" s="31"/>
      <c r="FV48" s="31"/>
      <c r="FW48" s="31" t="str">
        <f>Texttabelle!$E$122</f>
        <v>décimal</v>
      </c>
      <c r="FX48" s="48">
        <f>(FZ47*$I$51)-(FY43+FY46)</f>
        <v>168</v>
      </c>
      <c r="FY48" s="36" t="str">
        <f>Texttabelle!$E$120</f>
        <v>base 100%</v>
      </c>
      <c r="FZ48" s="40"/>
      <c r="GA48" s="34"/>
      <c r="GF48" s="528" t="str">
        <f>Texttabelle!$E$119</f>
        <v>temps d. tr. en mois</v>
      </c>
      <c r="GG48" s="246"/>
      <c r="GH48" s="246"/>
      <c r="GI48" s="246"/>
      <c r="GJ48" s="246"/>
      <c r="GK48" s="246"/>
      <c r="GL48" s="246"/>
      <c r="GM48" s="246"/>
      <c r="GN48" s="246" t="str">
        <f>Texttabelle!$E$122</f>
        <v>décimal</v>
      </c>
      <c r="GO48" s="532">
        <f>(GQ47*$I$51)-(GP43+GP46)</f>
        <v>160</v>
      </c>
      <c r="GP48" s="527" t="str">
        <f>Texttabelle!$E$120</f>
        <v>base 100%</v>
      </c>
      <c r="GQ48" s="533"/>
      <c r="GR48" s="247"/>
    </row>
    <row r="49" spans="1:204" ht="13.5" thickBot="1">
      <c r="A49" s="232"/>
      <c r="B49" s="233"/>
      <c r="C49" s="233"/>
      <c r="D49" s="233"/>
      <c r="E49" s="233"/>
      <c r="F49" s="233"/>
      <c r="G49" s="233"/>
      <c r="H49" s="233"/>
      <c r="I49" s="233" t="str">
        <f>Texttabelle!$E$123</f>
        <v>analog</v>
      </c>
      <c r="J49" s="234">
        <f>J48/24</f>
        <v>7.333333333333333</v>
      </c>
      <c r="K49" s="235" t="str">
        <f>Texttabelle!$E$121</f>
        <v xml:space="preserve">transfèr autom. au bilan </v>
      </c>
      <c r="L49" s="236"/>
      <c r="M49" s="237"/>
      <c r="R49" s="534"/>
      <c r="S49" s="535"/>
      <c r="T49" s="535"/>
      <c r="U49" s="535"/>
      <c r="V49" s="535"/>
      <c r="W49" s="535"/>
      <c r="X49" s="535"/>
      <c r="Y49" s="535"/>
      <c r="Z49" s="535" t="str">
        <f>Texttabelle!$E$123</f>
        <v>analog</v>
      </c>
      <c r="AA49" s="536">
        <f>AA48/24</f>
        <v>6.666666666666667</v>
      </c>
      <c r="AB49" s="537" t="str">
        <f>Texttabelle!$E$121</f>
        <v xml:space="preserve">transfèr autom. au bilan </v>
      </c>
      <c r="AC49" s="538"/>
      <c r="AD49" s="539"/>
      <c r="AF49" s="20"/>
      <c r="AG49" s="20"/>
      <c r="AH49" s="239"/>
      <c r="AI49" s="492"/>
      <c r="AJ49" s="493"/>
      <c r="AK49" s="493"/>
      <c r="AL49" s="493"/>
      <c r="AM49" s="493"/>
      <c r="AN49" s="493"/>
      <c r="AO49" s="493"/>
      <c r="AP49" s="493"/>
      <c r="AQ49" s="493" t="str">
        <f>Texttabelle!$E$123</f>
        <v>analog</v>
      </c>
      <c r="AR49" s="494">
        <f>AR48/24</f>
        <v>7</v>
      </c>
      <c r="AS49" s="495" t="str">
        <f>Texttabelle!$E$121</f>
        <v xml:space="preserve">transfèr autom. au bilan </v>
      </c>
      <c r="AT49" s="496"/>
      <c r="AU49" s="497"/>
      <c r="AZ49" s="543"/>
      <c r="BA49" s="544"/>
      <c r="BB49" s="544"/>
      <c r="BC49" s="544"/>
      <c r="BD49" s="535"/>
      <c r="BE49" s="535"/>
      <c r="BF49" s="535"/>
      <c r="BG49" s="535"/>
      <c r="BH49" s="544" t="str">
        <f>Texttabelle!$E$123</f>
        <v>analog</v>
      </c>
      <c r="BI49" s="536">
        <f>BI48/24</f>
        <v>6.666666666666667</v>
      </c>
      <c r="BJ49" s="545" t="str">
        <f>Texttabelle!$E$121</f>
        <v xml:space="preserve">transfèr autom. au bilan </v>
      </c>
      <c r="BK49" s="538"/>
      <c r="BL49" s="539"/>
      <c r="BQ49" s="41"/>
      <c r="BR49" s="42"/>
      <c r="BS49" s="42"/>
      <c r="BT49" s="42"/>
      <c r="BU49" s="42"/>
      <c r="BV49" s="42"/>
      <c r="BW49" s="42"/>
      <c r="BX49" s="42"/>
      <c r="BY49" s="42" t="str">
        <f>Texttabelle!$E$123</f>
        <v>analog</v>
      </c>
      <c r="BZ49" s="47">
        <f>BZ48/24</f>
        <v>7</v>
      </c>
      <c r="CA49" s="43" t="str">
        <f>Texttabelle!$E$121</f>
        <v xml:space="preserve">transfèr autom. au bilan </v>
      </c>
      <c r="CB49" s="44"/>
      <c r="CC49" s="45"/>
      <c r="CH49" s="534"/>
      <c r="CI49" s="535"/>
      <c r="CJ49" s="535"/>
      <c r="CK49" s="535"/>
      <c r="CL49" s="535"/>
      <c r="CM49" s="535"/>
      <c r="CN49" s="535"/>
      <c r="CO49" s="535"/>
      <c r="CP49" s="535" t="str">
        <f>Texttabelle!$E$123</f>
        <v>analog</v>
      </c>
      <c r="CQ49" s="536">
        <f>CQ48/24</f>
        <v>6.333333333333333</v>
      </c>
      <c r="CR49" s="537" t="str">
        <f>Texttabelle!$E$121</f>
        <v xml:space="preserve">transfèr autom. au bilan </v>
      </c>
      <c r="CS49" s="538"/>
      <c r="CT49" s="539"/>
      <c r="CY49" s="41"/>
      <c r="CZ49" s="42"/>
      <c r="DA49" s="42"/>
      <c r="DB49" s="42"/>
      <c r="DC49" s="42"/>
      <c r="DD49" s="42"/>
      <c r="DE49" s="42"/>
      <c r="DF49" s="42"/>
      <c r="DG49" s="42" t="str">
        <f>Texttabelle!$E$123</f>
        <v>analog</v>
      </c>
      <c r="DH49" s="47">
        <f>DH48/24</f>
        <v>7.666666666666667</v>
      </c>
      <c r="DI49" s="43" t="str">
        <f>Texttabelle!$E$121</f>
        <v xml:space="preserve">transfèr autom. au bilan </v>
      </c>
      <c r="DJ49" s="44"/>
      <c r="DK49" s="45"/>
      <c r="DP49" s="534"/>
      <c r="DQ49" s="535"/>
      <c r="DR49" s="535"/>
      <c r="DS49" s="535"/>
      <c r="DT49" s="535"/>
      <c r="DU49" s="535"/>
      <c r="DV49" s="535"/>
      <c r="DW49" s="535"/>
      <c r="DX49" s="535" t="str">
        <f>Texttabelle!$E$123</f>
        <v>analog</v>
      </c>
      <c r="DY49" s="536">
        <f>DY48/24</f>
        <v>7</v>
      </c>
      <c r="DZ49" s="537" t="str">
        <f>Texttabelle!$E$121</f>
        <v xml:space="preserve">transfèr autom. au bilan </v>
      </c>
      <c r="EA49" s="538"/>
      <c r="EB49" s="539"/>
      <c r="EG49" s="41"/>
      <c r="EH49" s="42"/>
      <c r="EI49" s="42"/>
      <c r="EJ49" s="42"/>
      <c r="EK49" s="42"/>
      <c r="EL49" s="42"/>
      <c r="EM49" s="42"/>
      <c r="EN49" s="42"/>
      <c r="EO49" s="42" t="str">
        <f>Texttabelle!$E$123</f>
        <v>analog</v>
      </c>
      <c r="EP49" s="47">
        <f>EP48/24</f>
        <v>7</v>
      </c>
      <c r="EQ49" s="43" t="str">
        <f>Texttabelle!$E$121</f>
        <v xml:space="preserve">transfèr autom. au bilan </v>
      </c>
      <c r="ER49" s="44"/>
      <c r="ES49" s="45"/>
      <c r="EX49" s="534"/>
      <c r="EY49" s="535"/>
      <c r="EZ49" s="535"/>
      <c r="FA49" s="535"/>
      <c r="FB49" s="535"/>
      <c r="FC49" s="535"/>
      <c r="FD49" s="535"/>
      <c r="FE49" s="535"/>
      <c r="FF49" s="535" t="str">
        <f>Texttabelle!$E$123</f>
        <v>analog</v>
      </c>
      <c r="FG49" s="536">
        <f>FG48/24</f>
        <v>7.666666666666667</v>
      </c>
      <c r="FH49" s="537" t="str">
        <f>Texttabelle!$E$121</f>
        <v xml:space="preserve">transfèr autom. au bilan </v>
      </c>
      <c r="FI49" s="538"/>
      <c r="FJ49" s="539"/>
      <c r="FO49" s="41"/>
      <c r="FP49" s="42"/>
      <c r="FQ49" s="42"/>
      <c r="FR49" s="42"/>
      <c r="FS49" s="42"/>
      <c r="FT49" s="42"/>
      <c r="FU49" s="42"/>
      <c r="FV49" s="42"/>
      <c r="FW49" s="42" t="str">
        <f>Texttabelle!$E$123</f>
        <v>analog</v>
      </c>
      <c r="FX49" s="47">
        <f>FX48/24</f>
        <v>7</v>
      </c>
      <c r="FY49" s="43" t="str">
        <f>Texttabelle!$E$121</f>
        <v xml:space="preserve">transfèr autom. au bilan </v>
      </c>
      <c r="FZ49" s="44"/>
      <c r="GA49" s="45"/>
      <c r="GF49" s="534"/>
      <c r="GG49" s="535"/>
      <c r="GH49" s="535"/>
      <c r="GI49" s="535"/>
      <c r="GJ49" s="535"/>
      <c r="GK49" s="535"/>
      <c r="GL49" s="535"/>
      <c r="GM49" s="535"/>
      <c r="GN49" s="535" t="str">
        <f>Texttabelle!$E$123</f>
        <v>analog</v>
      </c>
      <c r="GO49" s="536">
        <f>GO48/24</f>
        <v>6.666666666666667</v>
      </c>
      <c r="GP49" s="537" t="str">
        <f>Texttabelle!$E$121</f>
        <v xml:space="preserve">transfèr autom. au bilan </v>
      </c>
      <c r="GQ49" s="538"/>
      <c r="GR49" s="539"/>
    </row>
    <row r="50" spans="1:204">
      <c r="L50" s="23"/>
      <c r="M50" s="20"/>
      <c r="AF50" s="20"/>
      <c r="AG50" s="20"/>
    </row>
    <row r="51" spans="1:204" ht="15">
      <c r="A51" s="456" t="str">
        <f>Texttabelle!$E$124</f>
        <v>heures par semaine</v>
      </c>
      <c r="D51" s="458">
        <v>40</v>
      </c>
      <c r="F51" s="89" t="str">
        <f>Texttabelle!$E$131</f>
        <v>heures par jour</v>
      </c>
      <c r="I51" s="457">
        <f>D51/5</f>
        <v>8</v>
      </c>
      <c r="AF51" s="20"/>
      <c r="AG51" s="20"/>
    </row>
    <row r="52" spans="1:204">
      <c r="A52" s="1" t="str">
        <f>Texttabelle!$E$125</f>
        <v>heures de travail par année</v>
      </c>
      <c r="K52" s="5">
        <f>J49+AA49+AR49+BI49+BZ49+CQ49+DH49+DY49+EP49+FG49+FX49+GO49</f>
        <v>84.000000000000014</v>
      </c>
      <c r="AF52" s="20"/>
      <c r="AG52" s="20"/>
    </row>
    <row r="53" spans="1:204">
      <c r="A53" s="50" t="str">
        <f>Texttabelle!$E$126</f>
        <v>réduction annuelle par jours de fériés</v>
      </c>
      <c r="K53" s="51">
        <f>J43+AA43+AR43+BI43+BZ43+CQ43+DH43+DY43+EP43+FG43+FX43+GO43</f>
        <v>2.9999999999999996</v>
      </c>
      <c r="L53" s="179">
        <f>(K53/8)*24</f>
        <v>8.9999999999999982</v>
      </c>
      <c r="M53" s="562" t="s">
        <v>9</v>
      </c>
      <c r="AF53" s="20"/>
      <c r="AG53" s="20"/>
    </row>
    <row r="54" spans="1:204">
      <c r="A54" s="1" t="str">
        <f>Texttabelle!E127</f>
        <v>réduction an. par les heures de red. avant j. de fériés</v>
      </c>
      <c r="K54" s="51">
        <f>J46+AA46+AR46+BI46+BZ46+CQ46+DH46+DY46+EP46+FG46+FX46+GO46</f>
        <v>0</v>
      </c>
      <c r="AF54" s="20"/>
      <c r="AG54" s="20"/>
    </row>
    <row r="55" spans="1:204">
      <c r="A55" s="1" t="str">
        <f>Texttabelle!$E$128</f>
        <v xml:space="preserve">réduction totale </v>
      </c>
      <c r="J55" s="1"/>
      <c r="K55" s="51">
        <f>SUM(K53:K54)</f>
        <v>2.9999999999999996</v>
      </c>
      <c r="AF55" s="20"/>
      <c r="AG55" s="20"/>
    </row>
    <row r="56" spans="1:204">
      <c r="A56" s="1" t="str">
        <f>Texttabelle!$E$129</f>
        <v xml:space="preserve">jours ouvrables </v>
      </c>
      <c r="E56" s="581">
        <f>L60</f>
        <v>2019</v>
      </c>
      <c r="F56" s="581"/>
      <c r="G56" s="92"/>
      <c r="H56" s="92"/>
      <c r="J56" s="75">
        <f>L47+AC47+AT47+BK47+CB47+CS47+DJ47+EA47+ER47+FI47+FZ47+GQ47</f>
        <v>261</v>
      </c>
      <c r="AF56" s="20"/>
      <c r="AG56" s="20"/>
    </row>
    <row r="57" spans="1:204">
      <c r="A57" s="1" t="str">
        <f>Texttabelle!$E$130</f>
        <v>jours fériés dans la région</v>
      </c>
      <c r="D57" s="103">
        <f>J42+AA42+AR42+BI42+BZ42+CQ42+DH42+DY42+EP42+FG42+FX42+GO42</f>
        <v>9</v>
      </c>
      <c r="E57" s="304"/>
      <c r="F57" s="304"/>
      <c r="G57" s="304"/>
      <c r="H57" s="304"/>
      <c r="J57" s="75"/>
      <c r="AF57" s="20"/>
      <c r="AG57" s="20"/>
    </row>
    <row r="58" spans="1:204" ht="13.5" thickBot="1">
      <c r="E58" s="90"/>
      <c r="F58" s="90"/>
      <c r="G58" s="92"/>
      <c r="H58" s="92"/>
      <c r="J58" s="75"/>
    </row>
    <row r="59" spans="1:204">
      <c r="B59" s="57" t="str">
        <f>Texttabelle!E133</f>
        <v>tenir compte en début de l'année</v>
      </c>
      <c r="C59" s="58"/>
      <c r="D59" s="58"/>
      <c r="E59" s="58"/>
      <c r="F59" s="58"/>
      <c r="G59" s="58"/>
      <c r="H59" s="58"/>
      <c r="I59" s="58"/>
      <c r="J59" s="59"/>
      <c r="K59" s="60" t="str">
        <f>Texttabelle!E135</f>
        <v>base pour le tableau</v>
      </c>
      <c r="L59" s="61" t="str">
        <f>Texttabelle!E136</f>
        <v>à changer chaque fois :</v>
      </c>
      <c r="M59" s="62"/>
      <c r="N59" s="63"/>
      <c r="O59" s="4"/>
      <c r="P59" s="4"/>
      <c r="Q59" s="4"/>
      <c r="AX59" s="4"/>
      <c r="AY59" s="4"/>
      <c r="BO59" s="4"/>
      <c r="BP59" s="4"/>
      <c r="CF59" s="4"/>
      <c r="CG59" s="4"/>
      <c r="CW59" s="4"/>
      <c r="CX59" s="4"/>
      <c r="DN59" s="4"/>
      <c r="DO59" s="4"/>
      <c r="EE59" s="4"/>
      <c r="EF59" s="4"/>
      <c r="EV59" s="4"/>
      <c r="EW59" s="4"/>
      <c r="FM59" s="4"/>
      <c r="FN59" s="4"/>
      <c r="GD59" s="4"/>
      <c r="GE59" s="4"/>
      <c r="GU59" s="4"/>
      <c r="GV59" s="4"/>
    </row>
    <row r="60" spans="1:204" ht="19.5" customHeight="1">
      <c r="B60" s="64"/>
      <c r="C60" s="4"/>
      <c r="D60" s="4"/>
      <c r="E60" s="4"/>
      <c r="F60" s="4"/>
      <c r="G60" s="4"/>
      <c r="H60" s="4"/>
      <c r="I60" s="4"/>
      <c r="J60" s="65"/>
      <c r="K60" s="244" t="str">
        <f>Texttabelle!E137</f>
        <v>année</v>
      </c>
      <c r="L60" s="264">
        <v>2019</v>
      </c>
      <c r="M60" s="53"/>
      <c r="N60" s="243"/>
      <c r="O60" s="53"/>
      <c r="P60" s="53"/>
      <c r="Q60" s="53"/>
      <c r="AX60" s="53"/>
      <c r="AY60" s="53"/>
      <c r="BO60" s="53"/>
      <c r="BP60" s="53"/>
      <c r="CF60" s="53"/>
      <c r="CG60" s="53"/>
      <c r="CW60" s="53"/>
      <c r="CX60" s="53"/>
      <c r="DN60" s="53"/>
      <c r="DO60" s="53"/>
      <c r="EE60" s="53"/>
      <c r="EF60" s="53"/>
      <c r="EV60" s="53"/>
      <c r="EW60" s="53"/>
      <c r="FM60" s="53"/>
      <c r="FN60" s="53"/>
      <c r="GD60" s="53"/>
      <c r="GE60" s="53"/>
      <c r="GU60" s="53"/>
      <c r="GV60" s="53"/>
    </row>
    <row r="61" spans="1:204" ht="13.5" thickBot="1">
      <c r="B61" s="66"/>
      <c r="C61" s="67"/>
      <c r="D61" s="67"/>
      <c r="E61" s="67"/>
      <c r="F61" s="67"/>
      <c r="G61" s="67"/>
      <c r="H61" s="67"/>
      <c r="I61" s="67"/>
      <c r="J61" s="68"/>
      <c r="K61" s="69"/>
      <c r="L61" s="241"/>
      <c r="M61" s="241"/>
      <c r="N61" s="242"/>
      <c r="O61" s="53"/>
      <c r="P61" s="53"/>
      <c r="Q61" s="53"/>
      <c r="AX61" s="53"/>
      <c r="AY61" s="53"/>
      <c r="BO61" s="53"/>
      <c r="BP61" s="53"/>
      <c r="CF61" s="53"/>
      <c r="CG61" s="53"/>
      <c r="CW61" s="53"/>
      <c r="CX61" s="53"/>
      <c r="DN61" s="53"/>
      <c r="DO61" s="53"/>
      <c r="EE61" s="53"/>
      <c r="EF61" s="53"/>
      <c r="EV61" s="53"/>
      <c r="EW61" s="53"/>
      <c r="FM61" s="53"/>
      <c r="FN61" s="53"/>
      <c r="GD61" s="53"/>
      <c r="GE61" s="53"/>
      <c r="GU61" s="53"/>
      <c r="GV61" s="53"/>
    </row>
    <row r="62" spans="1:204" ht="13.5" thickBot="1"/>
    <row r="63" spans="1:204" ht="13.5" thickBot="1">
      <c r="B63" s="73" t="str">
        <f>Texttabelle!E138</f>
        <v xml:space="preserve">espace à écrire  </v>
      </c>
      <c r="C63" s="93"/>
      <c r="D63" s="93"/>
      <c r="E63" s="70"/>
      <c r="F63" s="70"/>
      <c r="G63" s="70"/>
      <c r="H63" s="70"/>
      <c r="I63" s="71"/>
      <c r="M63" s="265">
        <v>1</v>
      </c>
      <c r="N63" s="266" t="s">
        <v>31</v>
      </c>
      <c r="O63" s="265" t="s">
        <v>178</v>
      </c>
      <c r="AD63" s="265">
        <v>1</v>
      </c>
      <c r="AE63" s="266" t="s">
        <v>31</v>
      </c>
      <c r="AF63" s="265" t="s">
        <v>178</v>
      </c>
      <c r="AU63" s="265">
        <v>1</v>
      </c>
      <c r="AV63" s="266" t="s">
        <v>31</v>
      </c>
      <c r="AW63" s="265" t="s">
        <v>178</v>
      </c>
      <c r="BL63" s="265">
        <v>1</v>
      </c>
      <c r="BM63" s="266" t="s">
        <v>31</v>
      </c>
      <c r="BN63" s="265" t="s">
        <v>178</v>
      </c>
      <c r="CC63" s="265">
        <v>1</v>
      </c>
      <c r="CD63" s="266" t="s">
        <v>31</v>
      </c>
      <c r="CE63" s="265" t="s">
        <v>178</v>
      </c>
      <c r="CT63" s="265">
        <v>1</v>
      </c>
      <c r="CU63" s="266" t="s">
        <v>31</v>
      </c>
      <c r="CV63" s="265" t="s">
        <v>178</v>
      </c>
      <c r="DK63" s="265">
        <v>1</v>
      </c>
      <c r="DL63" s="266" t="s">
        <v>31</v>
      </c>
      <c r="DM63" s="265" t="s">
        <v>178</v>
      </c>
      <c r="EB63" s="265">
        <v>1</v>
      </c>
      <c r="EC63" s="266" t="s">
        <v>31</v>
      </c>
      <c r="ED63" s="265" t="s">
        <v>178</v>
      </c>
      <c r="ES63" s="265">
        <v>1</v>
      </c>
      <c r="ET63" s="266" t="s">
        <v>31</v>
      </c>
      <c r="EU63" s="265" t="s">
        <v>178</v>
      </c>
      <c r="FJ63" s="265">
        <v>1</v>
      </c>
      <c r="FK63" s="266" t="s">
        <v>31</v>
      </c>
      <c r="FL63" s="265" t="s">
        <v>178</v>
      </c>
      <c r="GA63" s="265">
        <v>1</v>
      </c>
      <c r="GB63" s="266" t="s">
        <v>31</v>
      </c>
      <c r="GC63" s="265" t="s">
        <v>178</v>
      </c>
      <c r="GR63" s="265">
        <v>1</v>
      </c>
      <c r="GS63" s="266" t="s">
        <v>31</v>
      </c>
      <c r="GT63" s="265" t="s">
        <v>178</v>
      </c>
    </row>
    <row r="64" spans="1:204">
      <c r="K64" s="49"/>
      <c r="M64" s="265">
        <v>2</v>
      </c>
      <c r="N64" s="265" t="s">
        <v>33</v>
      </c>
      <c r="O64" s="265" t="s">
        <v>179</v>
      </c>
      <c r="AD64" s="265">
        <v>2</v>
      </c>
      <c r="AE64" s="265" t="s">
        <v>33</v>
      </c>
      <c r="AF64" s="265" t="s">
        <v>179</v>
      </c>
      <c r="AU64" s="265">
        <v>2</v>
      </c>
      <c r="AV64" s="265" t="s">
        <v>33</v>
      </c>
      <c r="AW64" s="265" t="s">
        <v>179</v>
      </c>
      <c r="BL64" s="265">
        <v>2</v>
      </c>
      <c r="BM64" s="265" t="s">
        <v>33</v>
      </c>
      <c r="BN64" s="265" t="s">
        <v>179</v>
      </c>
      <c r="CC64" s="265">
        <v>2</v>
      </c>
      <c r="CD64" s="265" t="s">
        <v>33</v>
      </c>
      <c r="CE64" s="265" t="s">
        <v>179</v>
      </c>
      <c r="CT64" s="265">
        <v>2</v>
      </c>
      <c r="CU64" s="265" t="s">
        <v>33</v>
      </c>
      <c r="CV64" s="265" t="s">
        <v>179</v>
      </c>
      <c r="DK64" s="265">
        <v>2</v>
      </c>
      <c r="DL64" s="265" t="s">
        <v>33</v>
      </c>
      <c r="DM64" s="265" t="s">
        <v>179</v>
      </c>
      <c r="EB64" s="265">
        <v>2</v>
      </c>
      <c r="EC64" s="265" t="s">
        <v>33</v>
      </c>
      <c r="ED64" s="265" t="s">
        <v>179</v>
      </c>
      <c r="ES64" s="265">
        <v>2</v>
      </c>
      <c r="ET64" s="265" t="s">
        <v>33</v>
      </c>
      <c r="EU64" s="265" t="s">
        <v>179</v>
      </c>
      <c r="FJ64" s="265">
        <v>2</v>
      </c>
      <c r="FK64" s="265" t="s">
        <v>33</v>
      </c>
      <c r="FL64" s="265" t="s">
        <v>179</v>
      </c>
      <c r="GA64" s="265">
        <v>2</v>
      </c>
      <c r="GB64" s="265" t="s">
        <v>33</v>
      </c>
      <c r="GC64" s="265" t="s">
        <v>179</v>
      </c>
      <c r="GR64" s="265">
        <v>2</v>
      </c>
      <c r="GS64" s="265" t="s">
        <v>33</v>
      </c>
      <c r="GT64" s="265" t="s">
        <v>179</v>
      </c>
    </row>
    <row r="65" spans="1:11">
      <c r="A65" s="50"/>
      <c r="B65" s="89"/>
      <c r="K65" s="51"/>
    </row>
    <row r="66" spans="1:11">
      <c r="A66" s="220" t="str">
        <f>Texttabelle!E134</f>
        <v xml:space="preserve">choix de la langue </v>
      </c>
      <c r="B66" s="221"/>
      <c r="K66" s="51"/>
    </row>
    <row r="67" spans="1:11">
      <c r="A67" s="180" t="s">
        <v>87</v>
      </c>
      <c r="B67" s="221">
        <v>1</v>
      </c>
      <c r="C67" s="102"/>
      <c r="D67" s="103"/>
      <c r="J67" s="1"/>
      <c r="K67" s="104"/>
    </row>
    <row r="68" spans="1:11">
      <c r="A68" s="180" t="s">
        <v>92</v>
      </c>
      <c r="B68" s="221">
        <v>2</v>
      </c>
      <c r="C68" s="102"/>
      <c r="D68" s="103"/>
      <c r="K68" s="105"/>
    </row>
    <row r="70" spans="1:11">
      <c r="A70" s="2" t="s">
        <v>132</v>
      </c>
    </row>
    <row r="71" spans="1:11">
      <c r="A71" s="218">
        <v>1</v>
      </c>
      <c r="B71" s="218" t="s">
        <v>32</v>
      </c>
      <c r="C71" s="218" t="s">
        <v>2</v>
      </c>
      <c r="D71" s="219" t="s">
        <v>15</v>
      </c>
      <c r="E71" s="218" t="s">
        <v>133</v>
      </c>
      <c r="F71" s="219" t="s">
        <v>140</v>
      </c>
      <c r="G71" s="223" t="s">
        <v>147</v>
      </c>
    </row>
    <row r="72" spans="1:11">
      <c r="A72" s="218">
        <v>2</v>
      </c>
      <c r="B72" s="218" t="s">
        <v>11</v>
      </c>
      <c r="C72" s="218" t="s">
        <v>127</v>
      </c>
      <c r="D72" s="219" t="s">
        <v>127</v>
      </c>
      <c r="E72" s="218" t="s">
        <v>134</v>
      </c>
      <c r="F72" s="219" t="s">
        <v>141</v>
      </c>
      <c r="G72" s="223" t="s">
        <v>148</v>
      </c>
    </row>
    <row r="73" spans="1:11">
      <c r="A73" s="218">
        <v>3</v>
      </c>
      <c r="B73" s="218" t="s">
        <v>2</v>
      </c>
      <c r="C73" s="218" t="s">
        <v>128</v>
      </c>
      <c r="D73" s="219" t="s">
        <v>128</v>
      </c>
      <c r="E73" s="218" t="s">
        <v>135</v>
      </c>
      <c r="F73" s="219" t="s">
        <v>142</v>
      </c>
      <c r="G73" s="223" t="s">
        <v>149</v>
      </c>
    </row>
    <row r="74" spans="1:11">
      <c r="A74" s="218">
        <v>4</v>
      </c>
      <c r="B74" s="218" t="s">
        <v>13</v>
      </c>
      <c r="C74" s="218" t="s">
        <v>129</v>
      </c>
      <c r="D74" s="219" t="s">
        <v>129</v>
      </c>
      <c r="E74" s="218" t="s">
        <v>136</v>
      </c>
      <c r="F74" s="219" t="s">
        <v>143</v>
      </c>
      <c r="G74" s="223" t="s">
        <v>150</v>
      </c>
    </row>
    <row r="75" spans="1:11">
      <c r="A75" s="218">
        <v>5</v>
      </c>
      <c r="B75" s="218" t="s">
        <v>15</v>
      </c>
      <c r="C75" s="218" t="s">
        <v>130</v>
      </c>
      <c r="D75" s="219" t="s">
        <v>154</v>
      </c>
      <c r="E75" s="218" t="s">
        <v>137</v>
      </c>
      <c r="F75" s="219" t="s">
        <v>144</v>
      </c>
      <c r="G75" s="223" t="s">
        <v>151</v>
      </c>
    </row>
    <row r="76" spans="1:11">
      <c r="A76" s="218">
        <v>6</v>
      </c>
      <c r="B76" s="218" t="s">
        <v>17</v>
      </c>
      <c r="C76" s="218" t="s">
        <v>131</v>
      </c>
      <c r="D76" s="219" t="s">
        <v>131</v>
      </c>
      <c r="E76" s="218" t="s">
        <v>138</v>
      </c>
      <c r="F76" s="219" t="s">
        <v>145</v>
      </c>
      <c r="G76" s="223" t="s">
        <v>152</v>
      </c>
    </row>
    <row r="77" spans="1:11">
      <c r="A77" s="218">
        <v>7</v>
      </c>
      <c r="B77" s="218" t="s">
        <v>3</v>
      </c>
      <c r="C77" s="218" t="s">
        <v>3</v>
      </c>
      <c r="D77" s="219" t="s">
        <v>3</v>
      </c>
      <c r="E77" s="218" t="s">
        <v>139</v>
      </c>
      <c r="F77" s="219" t="s">
        <v>146</v>
      </c>
      <c r="G77" s="223" t="s">
        <v>153</v>
      </c>
    </row>
  </sheetData>
  <mergeCells count="1">
    <mergeCell ref="E56:F56"/>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
  <sheetViews>
    <sheetView workbookViewId="0"/>
  </sheetViews>
  <sheetFormatPr baseColWidth="10" defaultRowHeight="12.75"/>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
  <sheetViews>
    <sheetView workbookViewId="0"/>
  </sheetViews>
  <sheetFormatPr baseColWidth="10" defaultRowHeight="12.75"/>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4:E156"/>
  <sheetViews>
    <sheetView topLeftCell="A10" zoomScaleNormal="100" workbookViewId="0">
      <selection activeCell="B156" sqref="B156"/>
    </sheetView>
  </sheetViews>
  <sheetFormatPr baseColWidth="10" defaultRowHeight="12.75"/>
  <cols>
    <col min="1" max="1" width="5" style="257" customWidth="1"/>
    <col min="2" max="5" width="36.5703125" style="257" customWidth="1"/>
    <col min="6" max="16384" width="11.42578125" style="257"/>
  </cols>
  <sheetData>
    <row r="4" spans="1:5">
      <c r="E4" s="285" t="str">
        <f>Bilanz_bilan!D42</f>
        <v>français</v>
      </c>
    </row>
    <row r="5" spans="1:5">
      <c r="A5" s="286"/>
      <c r="B5" s="286" t="str">
        <f>T_01!A67</f>
        <v>Deutsch</v>
      </c>
      <c r="C5" s="286" t="str">
        <f>T_01!A68</f>
        <v>français</v>
      </c>
      <c r="D5" s="286"/>
      <c r="E5" s="286" t="s">
        <v>88</v>
      </c>
    </row>
    <row r="6" spans="1:5">
      <c r="A6" s="286">
        <v>1</v>
      </c>
      <c r="B6" s="328" t="s">
        <v>34</v>
      </c>
      <c r="C6" s="329" t="s">
        <v>89</v>
      </c>
      <c r="D6" s="328"/>
      <c r="E6" s="222" t="str">
        <f t="shared" ref="E6:E37" si="0">HLOOKUP($E$4,$B$5:$D$154,A6+1)</f>
        <v>Nom, prénom :</v>
      </c>
    </row>
    <row r="7" spans="1:5">
      <c r="A7" s="286">
        <v>2</v>
      </c>
      <c r="B7" s="329" t="s">
        <v>82</v>
      </c>
      <c r="C7" s="329" t="s">
        <v>93</v>
      </c>
      <c r="D7" s="328"/>
      <c r="E7" s="222" t="str">
        <f t="shared" si="0"/>
        <v>Année / Mois :</v>
      </c>
    </row>
    <row r="8" spans="1:5">
      <c r="A8" s="286">
        <v>3</v>
      </c>
      <c r="B8" s="423" t="s">
        <v>65</v>
      </c>
      <c r="C8" s="423" t="s">
        <v>94</v>
      </c>
      <c r="D8" s="328"/>
      <c r="E8" s="222" t="str">
        <f t="shared" si="0"/>
        <v>janvier</v>
      </c>
    </row>
    <row r="9" spans="1:5">
      <c r="A9" s="286">
        <v>4</v>
      </c>
      <c r="B9" s="423" t="s">
        <v>68</v>
      </c>
      <c r="C9" s="423" t="s">
        <v>95</v>
      </c>
      <c r="D9" s="328"/>
      <c r="E9" s="222" t="str">
        <f t="shared" si="0"/>
        <v>février</v>
      </c>
    </row>
    <row r="10" spans="1:5">
      <c r="A10" s="286">
        <v>5</v>
      </c>
      <c r="B10" s="423" t="s">
        <v>69</v>
      </c>
      <c r="C10" s="423" t="s">
        <v>96</v>
      </c>
      <c r="D10" s="328"/>
      <c r="E10" s="222" t="str">
        <f t="shared" si="0"/>
        <v>mars</v>
      </c>
    </row>
    <row r="11" spans="1:5">
      <c r="A11" s="286">
        <v>6</v>
      </c>
      <c r="B11" s="423" t="s">
        <v>70</v>
      </c>
      <c r="C11" s="423" t="s">
        <v>97</v>
      </c>
      <c r="D11" s="328"/>
      <c r="E11" s="222" t="str">
        <f t="shared" si="0"/>
        <v>avril</v>
      </c>
    </row>
    <row r="12" spans="1:5">
      <c r="A12" s="286">
        <v>7</v>
      </c>
      <c r="B12" s="423" t="s">
        <v>4</v>
      </c>
      <c r="C12" s="423" t="s">
        <v>98</v>
      </c>
      <c r="D12" s="328"/>
      <c r="E12" s="222" t="str">
        <f t="shared" si="0"/>
        <v>mai</v>
      </c>
    </row>
    <row r="13" spans="1:5">
      <c r="A13" s="286">
        <v>8</v>
      </c>
      <c r="B13" s="423" t="s">
        <v>42</v>
      </c>
      <c r="C13" s="423" t="s">
        <v>99</v>
      </c>
      <c r="D13" s="328"/>
      <c r="E13" s="222" t="str">
        <f t="shared" si="0"/>
        <v>juin</v>
      </c>
    </row>
    <row r="14" spans="1:5">
      <c r="A14" s="286">
        <v>9</v>
      </c>
      <c r="B14" s="423" t="s">
        <v>43</v>
      </c>
      <c r="C14" s="423" t="s">
        <v>100</v>
      </c>
      <c r="D14" s="328"/>
      <c r="E14" s="222" t="str">
        <f t="shared" si="0"/>
        <v>juillet</v>
      </c>
    </row>
    <row r="15" spans="1:5">
      <c r="A15" s="286">
        <v>10</v>
      </c>
      <c r="B15" s="423" t="s">
        <v>71</v>
      </c>
      <c r="C15" s="423" t="s">
        <v>101</v>
      </c>
      <c r="D15" s="328"/>
      <c r="E15" s="222" t="str">
        <f t="shared" si="0"/>
        <v>août</v>
      </c>
    </row>
    <row r="16" spans="1:5">
      <c r="A16" s="286">
        <v>11</v>
      </c>
      <c r="B16" s="423" t="s">
        <v>253</v>
      </c>
      <c r="C16" s="423" t="s">
        <v>254</v>
      </c>
      <c r="D16" s="328"/>
      <c r="E16" s="222" t="str">
        <f t="shared" si="0"/>
        <v>sept.</v>
      </c>
    </row>
    <row r="17" spans="1:5">
      <c r="A17" s="286">
        <v>12</v>
      </c>
      <c r="B17" s="423" t="s">
        <v>255</v>
      </c>
      <c r="C17" s="423" t="s">
        <v>256</v>
      </c>
      <c r="D17" s="328"/>
      <c r="E17" s="222" t="str">
        <f t="shared" si="0"/>
        <v>oct.</v>
      </c>
    </row>
    <row r="18" spans="1:5">
      <c r="A18" s="286">
        <v>13</v>
      </c>
      <c r="B18" s="423" t="s">
        <v>257</v>
      </c>
      <c r="C18" s="423" t="s">
        <v>258</v>
      </c>
      <c r="D18" s="328"/>
      <c r="E18" s="222" t="str">
        <f t="shared" si="0"/>
        <v>nov.</v>
      </c>
    </row>
    <row r="19" spans="1:5">
      <c r="A19" s="286">
        <v>14</v>
      </c>
      <c r="B19" s="423" t="s">
        <v>259</v>
      </c>
      <c r="C19" s="423" t="s">
        <v>260</v>
      </c>
      <c r="D19" s="328"/>
      <c r="E19" s="222" t="str">
        <f t="shared" si="0"/>
        <v>déc.</v>
      </c>
    </row>
    <row r="20" spans="1:5">
      <c r="A20" s="286">
        <v>15</v>
      </c>
      <c r="B20" s="330" t="s">
        <v>194</v>
      </c>
      <c r="C20" s="330" t="s">
        <v>247</v>
      </c>
      <c r="D20" s="328"/>
      <c r="E20" s="222" t="str">
        <f t="shared" si="0"/>
        <v>Solde de vacances</v>
      </c>
    </row>
    <row r="21" spans="1:5">
      <c r="A21" s="286">
        <v>16</v>
      </c>
      <c r="B21" s="329" t="s">
        <v>192</v>
      </c>
      <c r="C21" s="329" t="s">
        <v>193</v>
      </c>
      <c r="D21" s="328"/>
      <c r="E21" s="222" t="str">
        <f t="shared" si="0"/>
        <v>en jours</v>
      </c>
    </row>
    <row r="22" spans="1:5">
      <c r="A22" s="286">
        <v>17</v>
      </c>
      <c r="B22" s="328" t="s">
        <v>35</v>
      </c>
      <c r="C22" s="329" t="s">
        <v>102</v>
      </c>
      <c r="D22" s="328"/>
      <c r="E22" s="222" t="str">
        <f t="shared" si="0"/>
        <v>Heures d'ouverture:</v>
      </c>
    </row>
    <row r="23" spans="1:5">
      <c r="A23" s="286">
        <v>18</v>
      </c>
      <c r="B23" s="329" t="s">
        <v>36</v>
      </c>
      <c r="C23" s="329" t="s">
        <v>103</v>
      </c>
      <c r="D23" s="328"/>
      <c r="E23" s="222" t="str">
        <f t="shared" si="0"/>
        <v>de</v>
      </c>
    </row>
    <row r="24" spans="1:5">
      <c r="A24" s="286">
        <v>19</v>
      </c>
      <c r="B24" s="329" t="s">
        <v>37</v>
      </c>
      <c r="C24" s="329" t="s">
        <v>104</v>
      </c>
      <c r="D24" s="328"/>
      <c r="E24" s="222" t="str">
        <f t="shared" si="0"/>
        <v>à</v>
      </c>
    </row>
    <row r="25" spans="1:5">
      <c r="A25" s="286">
        <v>20</v>
      </c>
      <c r="B25" s="328" t="s">
        <v>38</v>
      </c>
      <c r="C25" s="328" t="s">
        <v>106</v>
      </c>
      <c r="D25" s="328"/>
      <c r="E25" s="222" t="str">
        <f t="shared" si="0"/>
        <v xml:space="preserve">Pause de midi </v>
      </c>
    </row>
    <row r="26" spans="1:5">
      <c r="A26" s="286">
        <v>21</v>
      </c>
      <c r="B26" s="328" t="s">
        <v>39</v>
      </c>
      <c r="C26" s="328" t="s">
        <v>108</v>
      </c>
      <c r="D26" s="328"/>
      <c r="E26" s="222" t="str">
        <f t="shared" si="0"/>
        <v>au minimum</v>
      </c>
    </row>
    <row r="27" spans="1:5">
      <c r="A27" s="286">
        <v>22</v>
      </c>
      <c r="B27" s="329" t="s">
        <v>64</v>
      </c>
      <c r="C27" s="328" t="s">
        <v>240</v>
      </c>
      <c r="D27" s="328"/>
      <c r="E27" s="222" t="str">
        <f t="shared" si="0"/>
        <v>Travail supplémentaire</v>
      </c>
    </row>
    <row r="28" spans="1:5">
      <c r="A28" s="286">
        <v>23</v>
      </c>
      <c r="B28" s="329" t="s">
        <v>107</v>
      </c>
      <c r="C28" s="329" t="s">
        <v>180</v>
      </c>
      <c r="D28" s="328"/>
      <c r="E28" s="222" t="str">
        <f t="shared" si="0"/>
        <v>Temps de travail 100%</v>
      </c>
    </row>
    <row r="29" spans="1:5">
      <c r="A29" s="286">
        <v>24</v>
      </c>
      <c r="B29" s="328" t="s">
        <v>40</v>
      </c>
      <c r="C29" s="329" t="s">
        <v>105</v>
      </c>
      <c r="D29" s="328"/>
      <c r="E29" s="222" t="str">
        <f t="shared" si="0"/>
        <v>Temps de travail dû 100%</v>
      </c>
    </row>
    <row r="30" spans="1:5">
      <c r="A30" s="286">
        <v>25</v>
      </c>
      <c r="B30" s="329" t="s">
        <v>219</v>
      </c>
      <c r="C30" s="329" t="s">
        <v>220</v>
      </c>
      <c r="D30" s="328"/>
      <c r="E30" s="222" t="str">
        <f t="shared" si="0"/>
        <v>Temps trav. dû sel. taux act.</v>
      </c>
    </row>
    <row r="31" spans="1:5">
      <c r="A31" s="286">
        <v>26</v>
      </c>
      <c r="B31" s="329" t="s">
        <v>86</v>
      </c>
      <c r="C31" s="329" t="s">
        <v>109</v>
      </c>
      <c r="D31" s="328"/>
      <c r="E31" s="222" t="str">
        <f t="shared" si="0"/>
        <v>Catégorie personnel :</v>
      </c>
    </row>
    <row r="32" spans="1:5">
      <c r="A32" s="286">
        <v>27</v>
      </c>
      <c r="B32" s="329" t="s">
        <v>110</v>
      </c>
      <c r="C32" s="329" t="s">
        <v>110</v>
      </c>
      <c r="D32" s="328"/>
      <c r="E32" s="222" t="str">
        <f t="shared" si="0"/>
        <v>CD</v>
      </c>
    </row>
    <row r="33" spans="1:5">
      <c r="A33" s="286">
        <v>28</v>
      </c>
      <c r="B33" s="328" t="s">
        <v>41</v>
      </c>
      <c r="C33" s="328" t="s">
        <v>111</v>
      </c>
      <c r="D33" s="328"/>
      <c r="E33" s="222" t="str">
        <f t="shared" si="0"/>
        <v>Heures/minutes</v>
      </c>
    </row>
    <row r="34" spans="1:5">
      <c r="A34" s="286">
        <v>29</v>
      </c>
      <c r="B34" s="328" t="s">
        <v>44</v>
      </c>
      <c r="C34" s="329" t="s">
        <v>248</v>
      </c>
      <c r="D34" s="328"/>
      <c r="E34" s="222" t="str">
        <f t="shared" si="0"/>
        <v>Temps de travail eff.</v>
      </c>
    </row>
    <row r="35" spans="1:5">
      <c r="A35" s="286">
        <v>30</v>
      </c>
      <c r="B35" s="328" t="s">
        <v>45</v>
      </c>
      <c r="C35" s="328" t="s">
        <v>112</v>
      </c>
      <c r="D35" s="328"/>
      <c r="E35" s="222" t="str">
        <f t="shared" si="0"/>
        <v>vacances</v>
      </c>
    </row>
    <row r="36" spans="1:5">
      <c r="A36" s="286">
        <v>31</v>
      </c>
      <c r="B36" s="328" t="s">
        <v>46</v>
      </c>
      <c r="C36" s="328" t="s">
        <v>113</v>
      </c>
      <c r="D36" s="328"/>
      <c r="E36" s="222" t="str">
        <f t="shared" si="0"/>
        <v>maladie</v>
      </c>
    </row>
    <row r="37" spans="1:5">
      <c r="A37" s="286">
        <v>32</v>
      </c>
      <c r="B37" s="328" t="s">
        <v>47</v>
      </c>
      <c r="C37" s="328" t="s">
        <v>114</v>
      </c>
      <c r="D37" s="328"/>
      <c r="E37" s="222" t="str">
        <f t="shared" si="0"/>
        <v>accident</v>
      </c>
    </row>
    <row r="38" spans="1:5">
      <c r="A38" s="286">
        <v>33</v>
      </c>
      <c r="B38" s="418" t="s">
        <v>249</v>
      </c>
      <c r="C38" s="418" t="s">
        <v>250</v>
      </c>
      <c r="D38" s="328"/>
      <c r="E38" s="222" t="str">
        <f t="shared" ref="E38:E69" si="1">HLOOKUP($E$4,$B$5:$D$154,A38+1)</f>
        <v>militaire / s. civil / maternité</v>
      </c>
    </row>
    <row r="39" spans="1:5">
      <c r="A39" s="286">
        <v>34</v>
      </c>
      <c r="B39" s="328" t="s">
        <v>48</v>
      </c>
      <c r="C39" s="329" t="s">
        <v>181</v>
      </c>
      <c r="D39" s="328"/>
      <c r="E39" s="222" t="str">
        <f t="shared" si="1"/>
        <v>absence payée</v>
      </c>
    </row>
    <row r="40" spans="1:5">
      <c r="A40" s="286">
        <v>35</v>
      </c>
      <c r="B40" s="328" t="s">
        <v>51</v>
      </c>
      <c r="C40" s="328" t="s">
        <v>115</v>
      </c>
      <c r="D40" s="328"/>
      <c r="E40" s="222" t="str">
        <f t="shared" si="1"/>
        <v>correction</v>
      </c>
    </row>
    <row r="41" spans="1:5">
      <c r="A41" s="286">
        <v>36</v>
      </c>
      <c r="B41" s="329" t="s">
        <v>80</v>
      </c>
      <c r="C41" s="328" t="s">
        <v>116</v>
      </c>
      <c r="D41" s="328"/>
      <c r="E41" s="222" t="str">
        <f t="shared" si="1"/>
        <v>Solde temps de compensation / mois</v>
      </c>
    </row>
    <row r="42" spans="1:5">
      <c r="A42" s="286">
        <v>37</v>
      </c>
      <c r="B42" s="329" t="s">
        <v>186</v>
      </c>
      <c r="C42" s="328" t="s">
        <v>117</v>
      </c>
      <c r="D42" s="328"/>
      <c r="E42" s="222" t="str">
        <f t="shared" si="1"/>
        <v>Temps de compensation cumulé</v>
      </c>
    </row>
    <row r="43" spans="1:5">
      <c r="A43" s="286">
        <v>38</v>
      </c>
      <c r="B43" s="331" t="s">
        <v>90</v>
      </c>
      <c r="C43" s="328" t="s">
        <v>118</v>
      </c>
      <c r="D43" s="328"/>
      <c r="E43" s="222" t="str">
        <f t="shared" si="1"/>
        <v>Langue sélectionnée:</v>
      </c>
    </row>
    <row r="44" spans="1:5">
      <c r="A44" s="286">
        <v>39</v>
      </c>
      <c r="B44" s="329" t="s">
        <v>119</v>
      </c>
      <c r="C44" s="329" t="s">
        <v>120</v>
      </c>
      <c r="D44" s="328"/>
      <c r="E44" s="222" t="str">
        <f t="shared" si="1"/>
        <v>min</v>
      </c>
    </row>
    <row r="45" spans="1:5">
      <c r="A45" s="286">
        <v>40</v>
      </c>
      <c r="B45" s="328" t="s">
        <v>52</v>
      </c>
      <c r="C45" s="329" t="s">
        <v>182</v>
      </c>
      <c r="D45" s="328"/>
      <c r="E45" s="222" t="str">
        <f t="shared" si="1"/>
        <v>Taux d'activité en% :</v>
      </c>
    </row>
    <row r="46" spans="1:5">
      <c r="A46" s="286">
        <v>41</v>
      </c>
      <c r="B46" s="329" t="s">
        <v>53</v>
      </c>
      <c r="C46" s="329" t="s">
        <v>121</v>
      </c>
      <c r="D46" s="328"/>
      <c r="E46" s="222" t="str">
        <f t="shared" si="1"/>
        <v>date</v>
      </c>
    </row>
    <row r="47" spans="1:5">
      <c r="A47" s="286">
        <v>42</v>
      </c>
      <c r="B47" s="329" t="s">
        <v>1</v>
      </c>
      <c r="C47" s="329" t="s">
        <v>122</v>
      </c>
      <c r="D47" s="328"/>
      <c r="E47" s="222" t="str">
        <f t="shared" si="1"/>
        <v>JO</v>
      </c>
    </row>
    <row r="48" spans="1:5">
      <c r="A48" s="286">
        <v>43</v>
      </c>
      <c r="B48" s="329" t="s">
        <v>54</v>
      </c>
      <c r="C48" s="329" t="s">
        <v>123</v>
      </c>
      <c r="D48" s="328"/>
      <c r="E48" s="222" t="str">
        <f t="shared" si="1"/>
        <v>heures</v>
      </c>
    </row>
    <row r="49" spans="1:5">
      <c r="A49" s="286">
        <v>44</v>
      </c>
      <c r="B49" s="329" t="s">
        <v>124</v>
      </c>
      <c r="C49" s="329" t="s">
        <v>165</v>
      </c>
      <c r="D49" s="328"/>
      <c r="E49" s="222" t="str">
        <f t="shared" si="1"/>
        <v>Tot. heures</v>
      </c>
    </row>
    <row r="50" spans="1:5">
      <c r="A50" s="286">
        <v>45</v>
      </c>
      <c r="B50" s="328" t="s">
        <v>55</v>
      </c>
      <c r="C50" s="329" t="s">
        <v>125</v>
      </c>
      <c r="D50" s="328"/>
      <c r="E50" s="222" t="str">
        <f t="shared" si="1"/>
        <v>correct. des heures</v>
      </c>
    </row>
    <row r="51" spans="1:5">
      <c r="A51" s="286">
        <v>46</v>
      </c>
      <c r="B51" s="328" t="s">
        <v>56</v>
      </c>
      <c r="C51" s="329" t="s">
        <v>126</v>
      </c>
      <c r="D51" s="328"/>
      <c r="E51" s="222" t="str">
        <f t="shared" si="1"/>
        <v>commentaire</v>
      </c>
    </row>
    <row r="52" spans="1:5">
      <c r="A52" s="286">
        <v>47</v>
      </c>
      <c r="B52" s="329" t="s">
        <v>11</v>
      </c>
      <c r="C52" s="328" t="s">
        <v>127</v>
      </c>
      <c r="D52" s="328"/>
      <c r="E52" s="222" t="str">
        <f t="shared" si="1"/>
        <v>Lu</v>
      </c>
    </row>
    <row r="53" spans="1:5">
      <c r="A53" s="286">
        <v>48</v>
      </c>
      <c r="B53" s="329" t="s">
        <v>2</v>
      </c>
      <c r="C53" s="328" t="s">
        <v>128</v>
      </c>
      <c r="D53" s="328"/>
      <c r="E53" s="222" t="str">
        <f t="shared" si="1"/>
        <v>Ma</v>
      </c>
    </row>
    <row r="54" spans="1:5">
      <c r="A54" s="286">
        <v>49</v>
      </c>
      <c r="B54" s="329" t="s">
        <v>13</v>
      </c>
      <c r="C54" s="328" t="s">
        <v>129</v>
      </c>
      <c r="D54" s="328"/>
      <c r="E54" s="222" t="str">
        <f t="shared" si="1"/>
        <v>Me</v>
      </c>
    </row>
    <row r="55" spans="1:5">
      <c r="A55" s="286">
        <v>50</v>
      </c>
      <c r="B55" s="329" t="s">
        <v>15</v>
      </c>
      <c r="C55" s="328" t="s">
        <v>130</v>
      </c>
      <c r="D55" s="328"/>
      <c r="E55" s="222" t="str">
        <f t="shared" si="1"/>
        <v>Je</v>
      </c>
    </row>
    <row r="56" spans="1:5">
      <c r="A56" s="286">
        <v>51</v>
      </c>
      <c r="B56" s="329" t="s">
        <v>17</v>
      </c>
      <c r="C56" s="328" t="s">
        <v>131</v>
      </c>
      <c r="D56" s="328"/>
      <c r="E56" s="222" t="str">
        <f t="shared" si="1"/>
        <v>Ve</v>
      </c>
    </row>
    <row r="57" spans="1:5">
      <c r="A57" s="286">
        <v>52</v>
      </c>
      <c r="B57" s="329" t="s">
        <v>3</v>
      </c>
      <c r="C57" s="328" t="s">
        <v>3</v>
      </c>
      <c r="D57" s="328"/>
      <c r="E57" s="222" t="str">
        <f t="shared" si="1"/>
        <v>Sa</v>
      </c>
    </row>
    <row r="58" spans="1:5">
      <c r="A58" s="286">
        <v>53</v>
      </c>
      <c r="B58" s="329" t="s">
        <v>32</v>
      </c>
      <c r="C58" s="328" t="s">
        <v>2</v>
      </c>
      <c r="D58" s="328"/>
      <c r="E58" s="222" t="str">
        <f t="shared" si="1"/>
        <v>Di</v>
      </c>
    </row>
    <row r="59" spans="1:5">
      <c r="A59" s="286">
        <v>54</v>
      </c>
      <c r="B59" s="329" t="s">
        <v>155</v>
      </c>
      <c r="C59" s="329" t="s">
        <v>156</v>
      </c>
      <c r="D59" s="328"/>
      <c r="E59" s="222" t="str">
        <f t="shared" si="1"/>
        <v>informations</v>
      </c>
    </row>
    <row r="60" spans="1:5">
      <c r="A60" s="286">
        <v>55</v>
      </c>
      <c r="B60" s="328" t="s">
        <v>79</v>
      </c>
      <c r="C60" s="329" t="s">
        <v>183</v>
      </c>
      <c r="D60" s="328"/>
      <c r="E60" s="222" t="str">
        <f t="shared" si="1"/>
        <v>Récap. Semaine</v>
      </c>
    </row>
    <row r="61" spans="1:5">
      <c r="A61" s="286">
        <v>56</v>
      </c>
      <c r="B61" s="329" t="s">
        <v>77</v>
      </c>
      <c r="C61" s="329" t="s">
        <v>237</v>
      </c>
      <c r="D61" s="328"/>
      <c r="E61" s="222" t="str">
        <f t="shared" si="1"/>
        <v>temps de trav. min.</v>
      </c>
    </row>
    <row r="62" spans="1:5">
      <c r="A62" s="286">
        <v>57</v>
      </c>
      <c r="B62" s="328" t="s">
        <v>78</v>
      </c>
      <c r="C62" s="329" t="s">
        <v>238</v>
      </c>
      <c r="D62" s="328"/>
      <c r="E62" s="222" t="str">
        <f t="shared" si="1"/>
        <v>temps de trav. max.</v>
      </c>
    </row>
    <row r="63" spans="1:5">
      <c r="A63" s="286">
        <v>58</v>
      </c>
      <c r="B63" s="328" t="s">
        <v>76</v>
      </c>
      <c r="C63" s="329" t="s">
        <v>157</v>
      </c>
      <c r="D63" s="328"/>
      <c r="E63" s="222" t="str">
        <f t="shared" si="1"/>
        <v>heures travaillées</v>
      </c>
    </row>
    <row r="64" spans="1:5">
      <c r="A64" s="286">
        <v>59</v>
      </c>
      <c r="B64" s="329" t="s">
        <v>276</v>
      </c>
      <c r="C64" s="329" t="s">
        <v>277</v>
      </c>
      <c r="D64" s="328"/>
      <c r="E64" s="222" t="str">
        <f t="shared" si="1"/>
        <v xml:space="preserve">Temps de travail dû par mois </v>
      </c>
    </row>
    <row r="65" spans="1:5">
      <c r="A65" s="286">
        <v>60</v>
      </c>
      <c r="B65" s="329" t="s">
        <v>223</v>
      </c>
      <c r="C65" s="329" t="s">
        <v>224</v>
      </c>
      <c r="D65" s="328"/>
      <c r="E65" s="222" t="str">
        <f t="shared" si="1"/>
        <v>Temps de travail maximum/mois:</v>
      </c>
    </row>
    <row r="66" spans="1:5">
      <c r="A66" s="286">
        <v>61</v>
      </c>
      <c r="B66" s="329" t="s">
        <v>81</v>
      </c>
      <c r="C66" s="329" t="s">
        <v>162</v>
      </c>
      <c r="D66" s="328"/>
      <c r="E66" s="222" t="str">
        <f t="shared" si="1"/>
        <v>Total des heures travaillées</v>
      </c>
    </row>
    <row r="67" spans="1:5">
      <c r="A67" s="286">
        <v>62</v>
      </c>
      <c r="B67" s="329" t="s">
        <v>242</v>
      </c>
      <c r="C67" s="332" t="s">
        <v>243</v>
      </c>
      <c r="D67" s="328"/>
      <c r="E67" s="222" t="str">
        <f t="shared" si="1"/>
        <v>Total h. manquantes</v>
      </c>
    </row>
    <row r="68" spans="1:5">
      <c r="A68" s="286">
        <v>63</v>
      </c>
      <c r="B68" s="329" t="s">
        <v>245</v>
      </c>
      <c r="C68" s="329" t="s">
        <v>244</v>
      </c>
      <c r="D68" s="328"/>
      <c r="E68" s="222" t="str">
        <f t="shared" si="1"/>
        <v>Total travail. sup. (&gt; 45h/s.)</v>
      </c>
    </row>
    <row r="69" spans="1:5">
      <c r="A69" s="286">
        <v>64</v>
      </c>
      <c r="B69" s="328" t="s">
        <v>207</v>
      </c>
      <c r="C69" s="329" t="s">
        <v>206</v>
      </c>
      <c r="D69" s="328"/>
      <c r="E69" s="222" t="str">
        <f t="shared" si="1"/>
        <v>Solde: travail supplémentaire</v>
      </c>
    </row>
    <row r="70" spans="1:5">
      <c r="A70" s="286">
        <v>65</v>
      </c>
      <c r="B70" s="329" t="s">
        <v>61</v>
      </c>
      <c r="C70" s="328" t="s">
        <v>158</v>
      </c>
      <c r="D70" s="328"/>
      <c r="E70" s="222" t="str">
        <f t="shared" ref="E70:E101" si="2">HLOOKUP($E$4,$B$5:$D$154,A70+1)</f>
        <v>fin de mois</v>
      </c>
    </row>
    <row r="71" spans="1:5">
      <c r="A71" s="286">
        <v>66</v>
      </c>
      <c r="B71" s="328" t="s">
        <v>83</v>
      </c>
      <c r="C71" s="329" t="s">
        <v>159</v>
      </c>
      <c r="D71" s="328"/>
      <c r="E71" s="222" t="str">
        <f t="shared" si="2"/>
        <v>signatures :</v>
      </c>
    </row>
    <row r="72" spans="1:5">
      <c r="A72" s="286">
        <v>67</v>
      </c>
      <c r="B72" s="329" t="s">
        <v>84</v>
      </c>
      <c r="C72" s="329" t="s">
        <v>261</v>
      </c>
      <c r="D72" s="328"/>
      <c r="E72" s="222" t="str">
        <f t="shared" si="2"/>
        <v>employé/e :</v>
      </c>
    </row>
    <row r="73" spans="1:5">
      <c r="A73" s="286">
        <v>68</v>
      </c>
      <c r="B73" s="329" t="s">
        <v>85</v>
      </c>
      <c r="C73" s="329" t="s">
        <v>160</v>
      </c>
      <c r="D73" s="328"/>
      <c r="E73" s="222" t="str">
        <f t="shared" si="2"/>
        <v>supérieur/e :</v>
      </c>
    </row>
    <row r="74" spans="1:5">
      <c r="A74" s="286">
        <v>69</v>
      </c>
      <c r="B74" s="328" t="s">
        <v>161</v>
      </c>
      <c r="C74" s="332" t="s">
        <v>115</v>
      </c>
      <c r="D74" s="328"/>
      <c r="E74" s="222" t="str">
        <f t="shared" si="2"/>
        <v>correction</v>
      </c>
    </row>
    <row r="75" spans="1:5">
      <c r="A75" s="286">
        <v>70</v>
      </c>
      <c r="B75" s="329" t="s">
        <v>57</v>
      </c>
      <c r="C75" s="329" t="s">
        <v>163</v>
      </c>
      <c r="D75" s="328"/>
      <c r="E75" s="222" t="str">
        <f t="shared" si="2"/>
        <v>Enregistrement du temps de travail</v>
      </c>
    </row>
    <row r="76" spans="1:5">
      <c r="A76" s="286">
        <v>71</v>
      </c>
      <c r="B76" s="329" t="s">
        <v>58</v>
      </c>
      <c r="C76" s="329" t="s">
        <v>164</v>
      </c>
      <c r="D76" s="328"/>
      <c r="E76" s="222" t="str">
        <f t="shared" si="2"/>
        <v>Entrée valeur positive: 1:00</v>
      </c>
    </row>
    <row r="77" spans="1:5">
      <c r="A77" s="286">
        <v>72</v>
      </c>
      <c r="B77" s="328" t="s">
        <v>59</v>
      </c>
      <c r="C77" s="329" t="s">
        <v>184</v>
      </c>
      <c r="D77" s="328"/>
      <c r="E77" s="222" t="str">
        <f t="shared" si="2"/>
        <v>Entrée valeur négative: -"1:00"</v>
      </c>
    </row>
    <row r="78" spans="1:5">
      <c r="A78" s="286">
        <v>73</v>
      </c>
      <c r="B78" s="328" t="s">
        <v>60</v>
      </c>
      <c r="C78" s="329" t="s">
        <v>185</v>
      </c>
      <c r="D78" s="328"/>
      <c r="E78" s="222" t="str">
        <f t="shared" si="2"/>
        <v>vacances:</v>
      </c>
    </row>
    <row r="79" spans="1:5">
      <c r="A79" s="286">
        <v>74</v>
      </c>
      <c r="B79" s="329" t="s">
        <v>262</v>
      </c>
      <c r="C79" s="329" t="s">
        <v>263</v>
      </c>
      <c r="D79" s="328"/>
      <c r="E79" s="222" t="str">
        <f t="shared" si="2"/>
        <v>selon taux d'activité (100% = 8:00 h / 80% = 6:24 h)</v>
      </c>
    </row>
    <row r="80" spans="1:5">
      <c r="A80" s="286">
        <v>75</v>
      </c>
      <c r="B80" s="333"/>
      <c r="C80" s="333"/>
      <c r="D80" s="328"/>
      <c r="E80" s="287"/>
    </row>
    <row r="81" spans="1:5">
      <c r="A81" s="286">
        <v>76</v>
      </c>
      <c r="B81" s="334"/>
      <c r="C81" s="334"/>
      <c r="D81" s="328"/>
      <c r="E81" s="296"/>
    </row>
    <row r="82" spans="1:5">
      <c r="A82" s="286">
        <v>77</v>
      </c>
      <c r="B82" s="329" t="s">
        <v>188</v>
      </c>
      <c r="C82" s="328" t="s">
        <v>189</v>
      </c>
      <c r="D82" s="328"/>
      <c r="E82" s="222" t="str">
        <f t="shared" si="2"/>
        <v>Solde de vacances selon TA</v>
      </c>
    </row>
    <row r="83" spans="1:5">
      <c r="A83" s="286">
        <v>78</v>
      </c>
      <c r="B83" s="328" t="s">
        <v>190</v>
      </c>
      <c r="C83" s="328" t="s">
        <v>191</v>
      </c>
      <c r="D83" s="328"/>
      <c r="E83" s="222" t="str">
        <f t="shared" si="2"/>
        <v xml:space="preserve">en heures </v>
      </c>
    </row>
    <row r="84" spans="1:5">
      <c r="A84" s="286">
        <v>79</v>
      </c>
      <c r="B84" s="329" t="s">
        <v>196</v>
      </c>
      <c r="C84" s="329" t="s">
        <v>195</v>
      </c>
      <c r="D84" s="328"/>
      <c r="E84" s="222" t="str">
        <f t="shared" si="2"/>
        <v>Taux d'activité en moyenne de l'année</v>
      </c>
    </row>
    <row r="85" spans="1:5">
      <c r="A85" s="286">
        <v>80</v>
      </c>
      <c r="B85" s="329" t="s">
        <v>232</v>
      </c>
      <c r="C85" s="329" t="s">
        <v>239</v>
      </c>
      <c r="D85" s="328"/>
      <c r="E85" s="222" t="str">
        <f t="shared" si="2"/>
        <v xml:space="preserve">Trav. suppl. pris </v>
      </c>
    </row>
    <row r="86" spans="1:5">
      <c r="A86" s="286">
        <v>81</v>
      </c>
      <c r="B86" s="328" t="s">
        <v>200</v>
      </c>
      <c r="C86" s="328" t="s">
        <v>203</v>
      </c>
      <c r="D86" s="328"/>
      <c r="E86" s="222" t="str">
        <f t="shared" si="2"/>
        <v>solde actuel de travail supplém.</v>
      </c>
    </row>
    <row r="87" spans="1:5">
      <c r="A87" s="286">
        <v>82</v>
      </c>
      <c r="B87" s="329" t="s">
        <v>215</v>
      </c>
      <c r="C87" s="329" t="s">
        <v>216</v>
      </c>
      <c r="D87" s="328"/>
      <c r="E87" s="222" t="str">
        <f t="shared" si="2"/>
        <v xml:space="preserve">Temps de travail cumulé </v>
      </c>
    </row>
    <row r="88" spans="1:5">
      <c r="A88" s="286">
        <v>83</v>
      </c>
      <c r="B88" s="328" t="s">
        <v>198</v>
      </c>
      <c r="C88" s="328" t="s">
        <v>201</v>
      </c>
      <c r="D88" s="328"/>
      <c r="E88" s="222" t="str">
        <f t="shared" si="2"/>
        <v>dû</v>
      </c>
    </row>
    <row r="89" spans="1:5">
      <c r="A89" s="286">
        <v>84</v>
      </c>
      <c r="B89" s="328" t="s">
        <v>197</v>
      </c>
      <c r="C89" s="328" t="s">
        <v>202</v>
      </c>
      <c r="D89" s="328"/>
      <c r="E89" s="222" t="str">
        <f t="shared" si="2"/>
        <v>eff.</v>
      </c>
    </row>
    <row r="90" spans="1:5">
      <c r="A90" s="286">
        <v>85</v>
      </c>
      <c r="B90" s="328" t="s">
        <v>251</v>
      </c>
      <c r="C90" s="328" t="s">
        <v>252</v>
      </c>
      <c r="D90" s="328"/>
      <c r="E90" s="222" t="str">
        <f t="shared" si="2"/>
        <v>Différence travail dû min. et travail effectif</v>
      </c>
    </row>
    <row r="91" spans="1:5">
      <c r="A91" s="286">
        <v>86</v>
      </c>
      <c r="B91" s="328" t="s">
        <v>204</v>
      </c>
      <c r="C91" s="328" t="s">
        <v>205</v>
      </c>
      <c r="D91" s="328"/>
      <c r="E91" s="222" t="str">
        <f t="shared" si="2"/>
        <v>dont travail supplémentaire</v>
      </c>
    </row>
    <row r="92" spans="1:5">
      <c r="A92" s="286">
        <v>87</v>
      </c>
      <c r="B92" s="328" t="s">
        <v>208</v>
      </c>
      <c r="C92" s="328" t="s">
        <v>209</v>
      </c>
      <c r="D92" s="328"/>
      <c r="E92" s="222" t="str">
        <f t="shared" si="2"/>
        <v>(à compenser)</v>
      </c>
    </row>
    <row r="93" spans="1:5">
      <c r="A93" s="286">
        <v>88</v>
      </c>
      <c r="B93" s="329" t="s">
        <v>211</v>
      </c>
      <c r="C93" s="329" t="s">
        <v>212</v>
      </c>
      <c r="D93" s="328"/>
      <c r="E93" s="222" t="str">
        <f t="shared" si="2"/>
        <v xml:space="preserve">année précedente </v>
      </c>
    </row>
    <row r="94" spans="1:5">
      <c r="A94" s="286">
        <v>89</v>
      </c>
      <c r="B94" s="329" t="s">
        <v>213</v>
      </c>
      <c r="C94" s="329" t="s">
        <v>214</v>
      </c>
      <c r="D94" s="328"/>
      <c r="E94" s="222" t="str">
        <f t="shared" si="2"/>
        <v>mois actuel</v>
      </c>
    </row>
    <row r="95" spans="1:5">
      <c r="A95" s="286">
        <v>90</v>
      </c>
      <c r="B95" s="329" t="s">
        <v>217</v>
      </c>
      <c r="C95" s="329" t="s">
        <v>218</v>
      </c>
      <c r="D95" s="328"/>
      <c r="E95" s="222" t="str">
        <f t="shared" si="2"/>
        <v>Temps de travail dû</v>
      </c>
    </row>
    <row r="96" spans="1:5">
      <c r="A96" s="286">
        <v>91</v>
      </c>
      <c r="B96" s="329" t="s">
        <v>221</v>
      </c>
      <c r="C96" s="329" t="s">
        <v>222</v>
      </c>
      <c r="D96" s="328"/>
      <c r="E96" s="222" t="str">
        <f t="shared" si="2"/>
        <v xml:space="preserve">Résume des mois </v>
      </c>
    </row>
    <row r="97" spans="1:5">
      <c r="A97" s="286">
        <v>92</v>
      </c>
      <c r="B97" s="329" t="s">
        <v>233</v>
      </c>
      <c r="C97" s="329" t="s">
        <v>234</v>
      </c>
      <c r="D97" s="328"/>
      <c r="E97" s="222" t="str">
        <f t="shared" si="2"/>
        <v xml:space="preserve">année précédente </v>
      </c>
    </row>
    <row r="98" spans="1:5">
      <c r="A98" s="286">
        <v>93</v>
      </c>
      <c r="B98" s="328">
        <v>2019</v>
      </c>
      <c r="C98" s="328">
        <v>2019</v>
      </c>
      <c r="D98" s="328"/>
      <c r="E98" s="222">
        <f>HLOOKUP($E$4,$B$5:$D$154,A98+1)</f>
        <v>2019</v>
      </c>
    </row>
    <row r="99" spans="1:5" ht="63.75">
      <c r="A99" s="286">
        <v>94</v>
      </c>
      <c r="B99" s="334" t="s">
        <v>235</v>
      </c>
      <c r="C99" s="395" t="s">
        <v>236</v>
      </c>
      <c r="D99" s="328"/>
      <c r="E99" s="296" t="str">
        <f t="shared" si="2"/>
        <v>Le solde de vacances pour l'année actuelle se base sur le taux d'activité en moyenne de l'année plus les heures restantes de l'année précédente</v>
      </c>
    </row>
    <row r="100" spans="1:5">
      <c r="A100" s="286">
        <v>95</v>
      </c>
      <c r="B100" s="328" t="s">
        <v>241</v>
      </c>
      <c r="C100" s="328" t="s">
        <v>246</v>
      </c>
      <c r="D100" s="328"/>
      <c r="E100" s="222" t="str">
        <f t="shared" si="2"/>
        <v xml:space="preserve">Solde travail sup. </v>
      </c>
    </row>
    <row r="101" spans="1:5">
      <c r="A101" s="286">
        <v>96</v>
      </c>
      <c r="B101" s="423" t="s">
        <v>266</v>
      </c>
      <c r="C101" s="423" t="s">
        <v>267</v>
      </c>
      <c r="D101" s="328"/>
      <c r="E101" s="222" t="str">
        <f t="shared" si="2"/>
        <v>Temps de travail planifié</v>
      </c>
    </row>
    <row r="102" spans="1:5">
      <c r="A102" s="286">
        <v>97</v>
      </c>
      <c r="B102" s="423" t="s">
        <v>264</v>
      </c>
      <c r="C102" s="423" t="s">
        <v>268</v>
      </c>
      <c r="D102" s="328"/>
      <c r="E102" s="222" t="str">
        <f t="shared" ref="E102:E133" si="3">HLOOKUP($E$4,$B$5:$D$154,A102+1)</f>
        <v>Temps négatif s à compenser</v>
      </c>
    </row>
    <row r="103" spans="1:5">
      <c r="A103" s="286">
        <v>98</v>
      </c>
      <c r="B103" s="423" t="s">
        <v>64</v>
      </c>
      <c r="C103" s="423" t="s">
        <v>265</v>
      </c>
      <c r="D103" s="328"/>
      <c r="E103" s="222" t="str">
        <f t="shared" si="3"/>
        <v>Temps de travail supplémentaire</v>
      </c>
    </row>
    <row r="104" spans="1:5">
      <c r="A104" s="286">
        <v>99</v>
      </c>
      <c r="B104" s="423" t="s">
        <v>269</v>
      </c>
      <c r="C104" s="423" t="s">
        <v>270</v>
      </c>
      <c r="D104" s="328"/>
      <c r="E104" s="222" t="str">
        <f t="shared" si="3"/>
        <v xml:space="preserve">Deduction par rapport le temps en minus </v>
      </c>
    </row>
    <row r="105" spans="1:5">
      <c r="A105" s="286">
        <v>100</v>
      </c>
      <c r="B105" s="423" t="s">
        <v>271</v>
      </c>
      <c r="C105" s="423" t="s">
        <v>272</v>
      </c>
      <c r="D105" s="328"/>
      <c r="E105" s="222" t="str">
        <f t="shared" si="3"/>
        <v>Solde temps de travail du mois actuel</v>
      </c>
    </row>
    <row r="106" spans="1:5">
      <c r="A106" s="286">
        <v>101</v>
      </c>
      <c r="B106" s="328" t="s">
        <v>278</v>
      </c>
      <c r="C106" s="423" t="s">
        <v>279</v>
      </c>
      <c r="D106" s="328"/>
      <c r="E106" s="222" t="str">
        <f t="shared" si="3"/>
        <v xml:space="preserve">Droit de vacances </v>
      </c>
    </row>
    <row r="107" spans="1:5">
      <c r="A107" s="286">
        <v>102</v>
      </c>
      <c r="B107" s="423" t="s">
        <v>280</v>
      </c>
      <c r="C107" s="423" t="s">
        <v>281</v>
      </c>
      <c r="D107" s="328"/>
      <c r="E107" s="222" t="str">
        <f t="shared" si="3"/>
        <v xml:space="preserve">pour l'année </v>
      </c>
    </row>
    <row r="108" spans="1:5">
      <c r="A108" s="286">
        <v>103</v>
      </c>
      <c r="B108" s="423" t="s">
        <v>282</v>
      </c>
      <c r="C108" s="423" t="s">
        <v>287</v>
      </c>
      <c r="D108" s="328"/>
      <c r="E108" s="222" t="str">
        <f t="shared" si="3"/>
        <v>heures_m</v>
      </c>
    </row>
    <row r="109" spans="1:5">
      <c r="A109" s="286">
        <v>104</v>
      </c>
      <c r="B109" s="423" t="s">
        <v>283</v>
      </c>
      <c r="C109" s="423" t="s">
        <v>288</v>
      </c>
      <c r="D109" s="328"/>
      <c r="E109" s="222" t="str">
        <f t="shared" si="3"/>
        <v>heures_a</v>
      </c>
    </row>
    <row r="110" spans="1:5">
      <c r="A110" s="286">
        <v>105</v>
      </c>
      <c r="B110" s="423" t="s">
        <v>62</v>
      </c>
      <c r="C110" s="423" t="s">
        <v>284</v>
      </c>
      <c r="D110" s="328"/>
      <c r="E110" s="222" t="str">
        <f t="shared" si="3"/>
        <v>matin</v>
      </c>
    </row>
    <row r="111" spans="1:5">
      <c r="A111" s="286">
        <v>106</v>
      </c>
      <c r="B111" s="423" t="s">
        <v>63</v>
      </c>
      <c r="C111" s="423" t="s">
        <v>285</v>
      </c>
      <c r="D111" s="328"/>
      <c r="E111" s="222" t="str">
        <f t="shared" si="3"/>
        <v>après-midi</v>
      </c>
    </row>
    <row r="112" spans="1:5">
      <c r="A112" s="286">
        <v>107</v>
      </c>
      <c r="B112" s="423" t="s">
        <v>66</v>
      </c>
      <c r="C112" s="423" t="s">
        <v>286</v>
      </c>
      <c r="D112" s="328"/>
      <c r="E112" s="222" t="str">
        <f t="shared" si="3"/>
        <v>jour</v>
      </c>
    </row>
    <row r="113" spans="1:5">
      <c r="A113" s="286">
        <v>108</v>
      </c>
      <c r="B113" s="423" t="s">
        <v>289</v>
      </c>
      <c r="C113" s="423" t="s">
        <v>290</v>
      </c>
      <c r="D113" s="328"/>
      <c r="E113" s="222" t="str">
        <f t="shared" si="3"/>
        <v xml:space="preserve">jours congés </v>
      </c>
    </row>
    <row r="114" spans="1:5">
      <c r="A114" s="286">
        <v>109</v>
      </c>
      <c r="B114" s="423" t="s">
        <v>67</v>
      </c>
      <c r="C114" s="423" t="s">
        <v>291</v>
      </c>
      <c r="D114" s="328"/>
      <c r="E114" s="222" t="str">
        <f t="shared" si="3"/>
        <v>désignation</v>
      </c>
    </row>
    <row r="115" spans="1:5">
      <c r="A115" s="286">
        <v>110</v>
      </c>
      <c r="B115" s="423" t="s">
        <v>10</v>
      </c>
      <c r="C115" s="423" t="s">
        <v>292</v>
      </c>
      <c r="D115" s="328"/>
      <c r="E115" s="222" t="str">
        <f t="shared" si="3"/>
        <v>jours fériés en</v>
      </c>
    </row>
    <row r="116" spans="1:5">
      <c r="A116" s="286">
        <v>111</v>
      </c>
      <c r="B116" s="423" t="s">
        <v>12</v>
      </c>
      <c r="C116" s="423" t="s">
        <v>299</v>
      </c>
      <c r="D116" s="328"/>
      <c r="E116" s="222" t="str">
        <f t="shared" si="3"/>
        <v>réduction t.de tr. (100%</v>
      </c>
    </row>
    <row r="117" spans="1:5">
      <c r="A117" s="286">
        <v>112</v>
      </c>
      <c r="B117" s="423" t="s">
        <v>14</v>
      </c>
      <c r="C117" s="423" t="s">
        <v>300</v>
      </c>
      <c r="D117" s="328"/>
      <c r="E117" s="222" t="str">
        <f t="shared" si="3"/>
        <v>réduction t.de tr. Avant j.d férié 1h)</v>
      </c>
    </row>
    <row r="118" spans="1:5">
      <c r="A118" s="286">
        <v>113</v>
      </c>
      <c r="B118" s="423" t="s">
        <v>16</v>
      </c>
      <c r="C118" s="423" t="s">
        <v>301</v>
      </c>
      <c r="D118" s="328"/>
      <c r="E118" s="222" t="str">
        <f t="shared" si="3"/>
        <v xml:space="preserve">réduction des heures </v>
      </c>
    </row>
    <row r="119" spans="1:5">
      <c r="A119" s="286">
        <v>114</v>
      </c>
      <c r="B119" s="423" t="s">
        <v>18</v>
      </c>
      <c r="C119" s="423" t="s">
        <v>303</v>
      </c>
      <c r="D119" s="328"/>
      <c r="E119" s="222" t="str">
        <f t="shared" si="3"/>
        <v>temps d. tr. en mois</v>
      </c>
    </row>
    <row r="120" spans="1:5">
      <c r="A120" s="286">
        <v>115</v>
      </c>
      <c r="B120" s="423" t="s">
        <v>19</v>
      </c>
      <c r="C120" s="423" t="s">
        <v>293</v>
      </c>
      <c r="D120" s="328"/>
      <c r="E120" s="222" t="str">
        <f t="shared" si="3"/>
        <v>base 100%</v>
      </c>
    </row>
    <row r="121" spans="1:5">
      <c r="A121" s="286">
        <v>116</v>
      </c>
      <c r="B121" s="423" t="s">
        <v>20</v>
      </c>
      <c r="C121" s="423" t="s">
        <v>294</v>
      </c>
      <c r="D121" s="328"/>
      <c r="E121" s="222" t="str">
        <f t="shared" si="3"/>
        <v xml:space="preserve">transfèr autom. au bilan </v>
      </c>
    </row>
    <row r="122" spans="1:5">
      <c r="A122" s="286">
        <v>117</v>
      </c>
      <c r="B122" s="423" t="s">
        <v>7</v>
      </c>
      <c r="C122" s="423" t="s">
        <v>295</v>
      </c>
      <c r="D122" s="328"/>
      <c r="E122" s="222" t="str">
        <f t="shared" si="3"/>
        <v>décimal</v>
      </c>
    </row>
    <row r="123" spans="1:5">
      <c r="A123" s="286">
        <v>118</v>
      </c>
      <c r="B123" s="423" t="s">
        <v>8</v>
      </c>
      <c r="C123" s="423" t="s">
        <v>8</v>
      </c>
      <c r="D123" s="328"/>
      <c r="E123" s="222" t="str">
        <f t="shared" si="3"/>
        <v>analog</v>
      </c>
    </row>
    <row r="124" spans="1:5">
      <c r="A124" s="286">
        <v>119</v>
      </c>
      <c r="B124" s="423" t="s">
        <v>273</v>
      </c>
      <c r="C124" s="423" t="s">
        <v>296</v>
      </c>
      <c r="D124" s="328"/>
      <c r="E124" s="222" t="str">
        <f t="shared" si="3"/>
        <v>heures par semaine</v>
      </c>
    </row>
    <row r="125" spans="1:5">
      <c r="A125" s="286">
        <v>120</v>
      </c>
      <c r="B125" s="218" t="s">
        <v>21</v>
      </c>
      <c r="C125" s="423" t="s">
        <v>297</v>
      </c>
      <c r="D125" s="328"/>
      <c r="E125" s="222" t="str">
        <f t="shared" si="3"/>
        <v>heures de travail par année</v>
      </c>
    </row>
    <row r="126" spans="1:5">
      <c r="A126" s="286">
        <v>121</v>
      </c>
      <c r="B126" s="470" t="s">
        <v>22</v>
      </c>
      <c r="C126" s="423" t="s">
        <v>298</v>
      </c>
      <c r="D126" s="328"/>
      <c r="E126" s="222" t="str">
        <f t="shared" si="3"/>
        <v>réduction annuelle par jours de fériés</v>
      </c>
    </row>
    <row r="127" spans="1:5">
      <c r="A127" s="286">
        <v>122</v>
      </c>
      <c r="B127" s="218" t="s">
        <v>23</v>
      </c>
      <c r="C127" s="423" t="s">
        <v>302</v>
      </c>
      <c r="D127" s="328"/>
      <c r="E127" s="222" t="str">
        <f t="shared" si="3"/>
        <v>réduction an. par les heures de red. avant j. de fériés</v>
      </c>
    </row>
    <row r="128" spans="1:5">
      <c r="A128" s="286">
        <v>123</v>
      </c>
      <c r="B128" s="470" t="s">
        <v>24</v>
      </c>
      <c r="C128" s="423" t="s">
        <v>304</v>
      </c>
      <c r="D128" s="328"/>
      <c r="E128" s="222" t="str">
        <f t="shared" si="3"/>
        <v xml:space="preserve">réduction totale </v>
      </c>
    </row>
    <row r="129" spans="1:5">
      <c r="A129" s="286">
        <v>124</v>
      </c>
      <c r="B129" s="219" t="s">
        <v>25</v>
      </c>
      <c r="C129" s="423" t="s">
        <v>305</v>
      </c>
      <c r="D129" s="328"/>
      <c r="E129" s="222" t="str">
        <f t="shared" si="3"/>
        <v xml:space="preserve">jours ouvrables </v>
      </c>
    </row>
    <row r="130" spans="1:5">
      <c r="A130" s="286">
        <v>125</v>
      </c>
      <c r="B130" s="218" t="s">
        <v>210</v>
      </c>
      <c r="C130" s="423" t="s">
        <v>306</v>
      </c>
      <c r="D130" s="328"/>
      <c r="E130" s="222" t="str">
        <f t="shared" si="3"/>
        <v>jours fériés dans la région</v>
      </c>
    </row>
    <row r="131" spans="1:5">
      <c r="A131" s="286">
        <v>126</v>
      </c>
      <c r="B131" s="219" t="s">
        <v>274</v>
      </c>
      <c r="C131" s="423" t="s">
        <v>307</v>
      </c>
      <c r="D131" s="328"/>
      <c r="E131" s="222" t="str">
        <f t="shared" si="3"/>
        <v>heures par jour</v>
      </c>
    </row>
    <row r="132" spans="1:5">
      <c r="A132" s="286">
        <v>127</v>
      </c>
      <c r="B132" s="219" t="s">
        <v>49</v>
      </c>
      <c r="C132" s="423" t="s">
        <v>308</v>
      </c>
      <c r="D132" s="328"/>
      <c r="E132" s="222" t="str">
        <f t="shared" si="3"/>
        <v>heures supplémentaires décomptées</v>
      </c>
    </row>
    <row r="133" spans="1:5">
      <c r="A133" s="286">
        <v>128</v>
      </c>
      <c r="B133" s="218" t="s">
        <v>26</v>
      </c>
      <c r="C133" s="423" t="s">
        <v>309</v>
      </c>
      <c r="D133" s="328"/>
      <c r="E133" s="222" t="str">
        <f t="shared" si="3"/>
        <v>tenir compte en début de l'année</v>
      </c>
    </row>
    <row r="134" spans="1:5">
      <c r="A134" s="286">
        <v>129</v>
      </c>
      <c r="B134" s="218" t="s">
        <v>91</v>
      </c>
      <c r="C134" s="328" t="s">
        <v>310</v>
      </c>
      <c r="D134" s="328"/>
      <c r="E134" s="222" t="str">
        <f t="shared" ref="E134:E154" si="4">HLOOKUP($E$4,$B$5:$D$154,A134+1)</f>
        <v xml:space="preserve">choix de la langue </v>
      </c>
    </row>
    <row r="135" spans="1:5">
      <c r="A135" s="286">
        <v>130</v>
      </c>
      <c r="B135" s="218" t="s">
        <v>27</v>
      </c>
      <c r="C135" s="328" t="s">
        <v>311</v>
      </c>
      <c r="D135" s="328"/>
      <c r="E135" s="222" t="str">
        <f t="shared" si="4"/>
        <v>base pour le tableau</v>
      </c>
    </row>
    <row r="136" spans="1:5">
      <c r="A136" s="286">
        <v>131</v>
      </c>
      <c r="B136" s="218" t="s">
        <v>28</v>
      </c>
      <c r="C136" s="328" t="s">
        <v>312</v>
      </c>
      <c r="D136" s="328"/>
      <c r="E136" s="222" t="str">
        <f t="shared" si="4"/>
        <v>à changer chaque fois :</v>
      </c>
    </row>
    <row r="137" spans="1:5">
      <c r="A137" s="286">
        <v>132</v>
      </c>
      <c r="B137" s="218" t="s">
        <v>29</v>
      </c>
      <c r="C137" s="328" t="s">
        <v>313</v>
      </c>
      <c r="D137" s="328"/>
      <c r="E137" s="222" t="str">
        <f t="shared" si="4"/>
        <v>année</v>
      </c>
    </row>
    <row r="138" spans="1:5">
      <c r="A138" s="286">
        <v>133</v>
      </c>
      <c r="B138" s="218" t="s">
        <v>30</v>
      </c>
      <c r="C138" s="423" t="s">
        <v>314</v>
      </c>
      <c r="D138" s="328"/>
      <c r="E138" s="222" t="str">
        <f t="shared" si="4"/>
        <v xml:space="preserve">espace à écrire  </v>
      </c>
    </row>
    <row r="139" spans="1:5">
      <c r="A139" s="286">
        <v>134</v>
      </c>
      <c r="B139" s="219"/>
      <c r="C139" s="328"/>
      <c r="D139" s="328"/>
      <c r="E139" s="222">
        <f t="shared" si="4"/>
        <v>0</v>
      </c>
    </row>
    <row r="140" spans="1:5">
      <c r="A140" s="286">
        <v>135</v>
      </c>
      <c r="B140" s="218"/>
      <c r="C140" s="328"/>
      <c r="D140" s="328"/>
      <c r="E140" s="222">
        <f t="shared" si="4"/>
        <v>0</v>
      </c>
    </row>
    <row r="141" spans="1:5">
      <c r="A141" s="286">
        <v>136</v>
      </c>
      <c r="B141" s="218"/>
      <c r="C141" s="328"/>
      <c r="D141" s="328"/>
      <c r="E141" s="222">
        <f t="shared" si="4"/>
        <v>0</v>
      </c>
    </row>
    <row r="142" spans="1:5">
      <c r="A142" s="286">
        <v>137</v>
      </c>
      <c r="B142" s="328"/>
      <c r="C142" s="328"/>
      <c r="D142" s="328"/>
      <c r="E142" s="222">
        <f t="shared" si="4"/>
        <v>0</v>
      </c>
    </row>
    <row r="143" spans="1:5">
      <c r="A143" s="286">
        <v>138</v>
      </c>
      <c r="B143" s="328"/>
      <c r="C143" s="328"/>
      <c r="D143" s="328"/>
      <c r="E143" s="222">
        <f t="shared" si="4"/>
        <v>0</v>
      </c>
    </row>
    <row r="144" spans="1:5">
      <c r="A144" s="286">
        <v>139</v>
      </c>
      <c r="B144" s="328"/>
      <c r="C144" s="328"/>
      <c r="D144" s="328"/>
      <c r="E144" s="222">
        <f t="shared" si="4"/>
        <v>0</v>
      </c>
    </row>
    <row r="145" spans="1:5">
      <c r="A145" s="286">
        <v>140</v>
      </c>
      <c r="B145" s="328"/>
      <c r="C145" s="328"/>
      <c r="D145" s="328"/>
      <c r="E145" s="222">
        <f t="shared" si="4"/>
        <v>0</v>
      </c>
    </row>
    <row r="146" spans="1:5">
      <c r="A146" s="286">
        <v>141</v>
      </c>
      <c r="B146" s="328"/>
      <c r="C146" s="328"/>
      <c r="D146" s="328"/>
      <c r="E146" s="222">
        <f t="shared" si="4"/>
        <v>0</v>
      </c>
    </row>
    <row r="147" spans="1:5">
      <c r="A147" s="286">
        <v>142</v>
      </c>
      <c r="B147" s="328"/>
      <c r="C147" s="328"/>
      <c r="D147" s="328"/>
      <c r="E147" s="222">
        <f t="shared" si="4"/>
        <v>0</v>
      </c>
    </row>
    <row r="148" spans="1:5">
      <c r="A148" s="286">
        <v>143</v>
      </c>
      <c r="B148" s="328"/>
      <c r="C148" s="328"/>
      <c r="D148" s="328"/>
      <c r="E148" s="222">
        <f t="shared" si="4"/>
        <v>0</v>
      </c>
    </row>
    <row r="149" spans="1:5">
      <c r="A149" s="286">
        <v>144</v>
      </c>
      <c r="B149" s="328"/>
      <c r="C149" s="328"/>
      <c r="D149" s="328"/>
      <c r="E149" s="222">
        <f t="shared" si="4"/>
        <v>0</v>
      </c>
    </row>
    <row r="150" spans="1:5">
      <c r="A150" s="286">
        <v>145</v>
      </c>
      <c r="B150" s="328"/>
      <c r="C150" s="328"/>
      <c r="D150" s="328"/>
      <c r="E150" s="222">
        <f t="shared" si="4"/>
        <v>0</v>
      </c>
    </row>
    <row r="151" spans="1:5">
      <c r="A151" s="286">
        <v>146</v>
      </c>
      <c r="B151" s="328"/>
      <c r="C151" s="328"/>
      <c r="D151" s="328"/>
      <c r="E151" s="222">
        <f t="shared" si="4"/>
        <v>0</v>
      </c>
    </row>
    <row r="152" spans="1:5">
      <c r="A152" s="286">
        <v>147</v>
      </c>
      <c r="B152" s="328"/>
      <c r="C152" s="328"/>
      <c r="D152" s="328"/>
      <c r="E152" s="222">
        <f t="shared" si="4"/>
        <v>0</v>
      </c>
    </row>
    <row r="153" spans="1:5">
      <c r="A153" s="286">
        <v>148</v>
      </c>
      <c r="B153" s="328"/>
      <c r="C153" s="328"/>
      <c r="D153" s="328"/>
      <c r="E153" s="222">
        <f t="shared" si="4"/>
        <v>0</v>
      </c>
    </row>
    <row r="154" spans="1:5">
      <c r="A154" s="286">
        <v>149</v>
      </c>
      <c r="B154" s="328"/>
      <c r="C154" s="328"/>
      <c r="D154" s="328"/>
      <c r="E154" s="222">
        <f t="shared" si="4"/>
        <v>0</v>
      </c>
    </row>
    <row r="156" spans="1:5">
      <c r="B156" s="257" t="s">
        <v>199</v>
      </c>
    </row>
  </sheetData>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47" sqref="K47"/>
    </sheetView>
  </sheetViews>
  <sheetFormatPr baseColWidth="10" defaultRowHeight="12.75"/>
  <sheetData>
    <row r="1" spans="1:1">
      <c r="A1" s="568"/>
    </row>
  </sheetData>
  <conditionalFormatting sqref="A1">
    <cfRule type="cellIs" dxfId="0" priority="1" stopIfTrue="1" operator="between">
      <formula>0.000694444444444444</formula>
      <formula>0.29097</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T771"/>
  <sheetViews>
    <sheetView showZeros="0" topLeftCell="A4" zoomScale="80" zoomScaleNormal="80" workbookViewId="0">
      <selection activeCell="W65" sqref="W65"/>
    </sheetView>
  </sheetViews>
  <sheetFormatPr baseColWidth="10" defaultRowHeight="15" customHeight="1"/>
  <cols>
    <col min="1" max="1" width="1.42578125" style="77" customWidth="1"/>
    <col min="2" max="2" width="12.42578125" style="254" customWidth="1"/>
    <col min="3" max="3" width="4.140625" style="254" customWidth="1"/>
    <col min="4" max="11" width="7" style="259" customWidth="1"/>
    <col min="12" max="12" width="8.140625" style="259" customWidth="1"/>
    <col min="13" max="13" width="7.85546875" style="259" customWidth="1"/>
    <col min="14" max="14" width="3.7109375" style="260" customWidth="1"/>
    <col min="15" max="15" width="8.5703125" style="259" customWidth="1"/>
    <col min="16" max="16" width="22.5703125" style="261" customWidth="1"/>
    <col min="17" max="17" width="14.28515625" style="77" hidden="1" customWidth="1"/>
    <col min="18" max="18" width="14.7109375" style="77" hidden="1" customWidth="1"/>
    <col min="19" max="19" width="10.7109375" style="250" hidden="1" customWidth="1"/>
    <col min="20" max="20" width="8.140625" style="254" customWidth="1"/>
    <col min="21" max="16384" width="11.42578125" style="254"/>
  </cols>
  <sheetData>
    <row r="1" spans="1:19" ht="6" customHeight="1">
      <c r="B1" s="77"/>
      <c r="C1" s="275"/>
      <c r="D1" s="77"/>
      <c r="E1" s="78"/>
      <c r="F1" s="78"/>
      <c r="G1" s="78"/>
      <c r="H1" s="78"/>
      <c r="I1" s="78"/>
      <c r="J1" s="78"/>
      <c r="K1" s="78"/>
      <c r="L1" s="78"/>
      <c r="M1" s="78"/>
      <c r="N1" s="78"/>
      <c r="O1" s="79"/>
      <c r="P1" s="78"/>
    </row>
    <row r="2" spans="1:19" ht="0.75" customHeight="1" thickBot="1">
      <c r="B2" s="77"/>
      <c r="C2" s="275"/>
      <c r="D2" s="77"/>
      <c r="E2" s="78"/>
      <c r="F2" s="78"/>
      <c r="G2" s="78"/>
      <c r="H2" s="78"/>
      <c r="I2" s="78"/>
      <c r="J2" s="78"/>
      <c r="K2" s="78"/>
      <c r="L2" s="78"/>
      <c r="M2" s="78"/>
      <c r="N2" s="78"/>
      <c r="O2" s="79"/>
      <c r="P2" s="78"/>
    </row>
    <row r="3" spans="1:19" s="255" customFormat="1" ht="15" customHeight="1">
      <c r="A3" s="83"/>
      <c r="B3" s="164" t="str">
        <f>Texttabelle!$E$6</f>
        <v>Nom, prénom :</v>
      </c>
      <c r="C3" s="165"/>
      <c r="D3" s="166"/>
      <c r="E3" s="165"/>
      <c r="F3" s="577">
        <f>(Bilanz_bilan!D3)</f>
        <v>0</v>
      </c>
      <c r="G3" s="577"/>
      <c r="H3" s="577"/>
      <c r="I3" s="577"/>
      <c r="J3" s="577"/>
      <c r="K3" s="577"/>
      <c r="L3" s="166"/>
      <c r="M3" s="449" t="str">
        <f>Texttabelle!$E$7</f>
        <v>Année / Mois :</v>
      </c>
      <c r="N3" s="450"/>
      <c r="O3" s="451">
        <f>T_01!$L$60</f>
        <v>2019</v>
      </c>
      <c r="P3" s="452" t="str">
        <f>Bilanz_bilan!D19</f>
        <v>janvier</v>
      </c>
      <c r="Q3" s="84"/>
      <c r="R3" s="84"/>
      <c r="S3" s="252"/>
    </row>
    <row r="4" spans="1:19" ht="7.5" customHeight="1">
      <c r="B4" s="169"/>
      <c r="C4" s="143"/>
      <c r="D4" s="145"/>
      <c r="E4" s="145"/>
      <c r="F4" s="141"/>
      <c r="G4" s="141"/>
      <c r="H4" s="141"/>
      <c r="I4" s="141"/>
      <c r="J4" s="141"/>
      <c r="K4" s="141"/>
      <c r="L4" s="145"/>
      <c r="M4" s="145"/>
      <c r="N4" s="146"/>
      <c r="O4" s="141"/>
      <c r="P4" s="142"/>
    </row>
    <row r="5" spans="1:19" s="256" customFormat="1" ht="15" customHeight="1">
      <c r="A5" s="84"/>
      <c r="B5" s="169" t="str">
        <f>Texttabelle!$E$45</f>
        <v>Taux d'activité en% :</v>
      </c>
      <c r="C5" s="143"/>
      <c r="D5" s="144"/>
      <c r="E5" s="143"/>
      <c r="F5" s="217"/>
      <c r="G5" s="140"/>
      <c r="H5" s="140"/>
      <c r="I5" s="140"/>
      <c r="J5" s="141"/>
      <c r="K5" s="141"/>
      <c r="L5" s="145"/>
      <c r="M5" s="172" t="str">
        <f>Texttabelle!$E$49</f>
        <v>Tot. heures</v>
      </c>
      <c r="N5" s="146"/>
      <c r="O5" s="178">
        <f>SUM(Bilanz_bilan!$D$21/100*F5)</f>
        <v>0</v>
      </c>
      <c r="P5" s="142"/>
      <c r="Q5" s="84"/>
      <c r="R5" s="84"/>
      <c r="S5" s="252"/>
    </row>
    <row r="6" spans="1:19" s="256" customFormat="1" ht="7.5" customHeight="1">
      <c r="A6" s="84"/>
      <c r="B6" s="169"/>
      <c r="C6" s="143"/>
      <c r="D6" s="144"/>
      <c r="E6" s="143"/>
      <c r="F6" s="140"/>
      <c r="G6" s="140"/>
      <c r="H6" s="140"/>
      <c r="I6" s="140"/>
      <c r="J6" s="141"/>
      <c r="K6" s="141"/>
      <c r="L6" s="145"/>
      <c r="M6" s="172"/>
      <c r="N6" s="146"/>
      <c r="O6" s="178"/>
      <c r="P6" s="142"/>
      <c r="Q6" s="84"/>
      <c r="R6" s="84"/>
      <c r="S6" s="252"/>
    </row>
    <row r="7" spans="1:19" s="256" customFormat="1" ht="15" customHeight="1">
      <c r="A7" s="84"/>
      <c r="B7" s="169" t="str">
        <f>Texttabelle!$E$31</f>
        <v>Catégorie personnel :</v>
      </c>
      <c r="C7" s="143"/>
      <c r="D7" s="144"/>
      <c r="E7" s="143"/>
      <c r="F7" s="267">
        <f>Bilanz_bilan!$D$5</f>
        <v>0</v>
      </c>
      <c r="G7" s="140"/>
      <c r="H7" s="140"/>
      <c r="I7" s="140"/>
      <c r="J7" s="141"/>
      <c r="K7" s="141"/>
      <c r="L7" s="145"/>
      <c r="M7" s="172"/>
      <c r="N7" s="146"/>
      <c r="O7" s="178"/>
      <c r="P7" s="142"/>
      <c r="Q7" s="84"/>
      <c r="R7" s="84"/>
      <c r="S7" s="252"/>
    </row>
    <row r="8" spans="1:19" ht="8.25" customHeight="1">
      <c r="B8" s="173"/>
      <c r="C8" s="174"/>
      <c r="D8" s="163"/>
      <c r="E8" s="163"/>
      <c r="F8" s="163"/>
      <c r="G8" s="163"/>
      <c r="H8" s="163"/>
      <c r="I8" s="163"/>
      <c r="J8" s="163"/>
      <c r="K8" s="163"/>
      <c r="L8" s="163"/>
      <c r="M8" s="163"/>
      <c r="N8" s="175"/>
      <c r="O8" s="163"/>
      <c r="P8" s="176"/>
    </row>
    <row r="9" spans="1:19" ht="18.75" customHeight="1">
      <c r="B9" s="125"/>
      <c r="C9" s="126"/>
      <c r="D9" s="133" t="s">
        <v>0</v>
      </c>
      <c r="E9" s="133" t="s">
        <v>0</v>
      </c>
      <c r="F9" s="133"/>
      <c r="G9" s="133"/>
      <c r="H9" s="133"/>
      <c r="I9" s="133"/>
      <c r="J9" s="127" t="s">
        <v>0</v>
      </c>
      <c r="K9" s="127"/>
      <c r="L9" s="127"/>
      <c r="M9" s="127"/>
      <c r="N9" s="128"/>
      <c r="O9" s="127"/>
      <c r="P9" s="129"/>
    </row>
    <row r="10" spans="1:19" s="256" customFormat="1" ht="1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438"/>
      <c r="R10" s="438"/>
      <c r="S10" s="464"/>
    </row>
    <row r="11" spans="1:19" ht="17.25" customHeight="1">
      <c r="B11" s="125"/>
      <c r="C11" s="126"/>
      <c r="D11" s="127"/>
      <c r="E11" s="127"/>
      <c r="F11" s="127"/>
      <c r="G11" s="127"/>
      <c r="H11" s="127"/>
      <c r="I11" s="127"/>
      <c r="J11" s="127"/>
      <c r="K11" s="127"/>
      <c r="L11" s="127"/>
      <c r="M11" s="127"/>
      <c r="N11" s="128" t="s">
        <v>0</v>
      </c>
      <c r="O11" s="127"/>
      <c r="P11" s="129"/>
    </row>
    <row r="12" spans="1:19" ht="15.75" customHeight="1">
      <c r="B12" s="147">
        <f>T_01!L9</f>
        <v>42004</v>
      </c>
      <c r="C12" s="148" t="str">
        <f>T_01!M9</f>
        <v>Ma</v>
      </c>
      <c r="D12" s="429"/>
      <c r="E12" s="430"/>
      <c r="F12" s="429"/>
      <c r="G12" s="430"/>
      <c r="H12" s="436"/>
      <c r="I12" s="434"/>
      <c r="J12" s="433"/>
      <c r="K12" s="434"/>
      <c r="L12" s="433">
        <f>SUM(T_01!I9)</f>
        <v>0</v>
      </c>
      <c r="M12" s="434">
        <f>IF(T_01!I9=0,0,SUM(T_01!$I$9))</f>
        <v>0</v>
      </c>
      <c r="N12" s="428"/>
      <c r="O12" s="436"/>
      <c r="P12" s="553" t="str">
        <f>IF(T_01!O9="",TRANSPOSE(T_01!K9),T_01!O9)</f>
        <v>Neujahrstag/Nouvel an</v>
      </c>
      <c r="Q12" s="77">
        <f>IF(T_01!O9="","",1)</f>
        <v>1</v>
      </c>
      <c r="R12" s="77">
        <f>IF(B12="","",VLOOKUP(B12,T_01!$L$9:$O$39,3,FALSE))</f>
        <v>1</v>
      </c>
      <c r="S12" s="465"/>
    </row>
    <row r="13" spans="1:19" ht="15.75" customHeight="1">
      <c r="B13" s="147">
        <f>T_01!L10</f>
        <v>42005</v>
      </c>
      <c r="C13" s="148" t="str">
        <f>T_01!M10</f>
        <v>Me</v>
      </c>
      <c r="D13" s="421"/>
      <c r="E13" s="422"/>
      <c r="F13" s="421"/>
      <c r="G13" s="422"/>
      <c r="H13" s="335"/>
      <c r="I13" s="337"/>
      <c r="J13" s="336"/>
      <c r="K13" s="337"/>
      <c r="L13" s="368">
        <f>SUM(T_01!I10)</f>
        <v>0</v>
      </c>
      <c r="M13" s="369">
        <f>IF(T_01!I10=0,0,SUM(T_01!$I$9+T_01!I10))</f>
        <v>0</v>
      </c>
      <c r="N13" s="277"/>
      <c r="O13" s="335"/>
      <c r="P13" s="381" t="str">
        <f>IF(T_01!O10="",TRANSPOSE(T_01!K10),T_01!O10)</f>
        <v>Berchtoldstag/Saint Berchtold</v>
      </c>
      <c r="Q13" s="77">
        <f>IF(T_01!O10="","",1)</f>
        <v>1</v>
      </c>
      <c r="R13" s="77">
        <f>IF(B13="","",VLOOKUP(B13,T_01!$L$9:$O$39,3,FALSE))</f>
        <v>1</v>
      </c>
      <c r="S13" s="465"/>
    </row>
    <row r="14" spans="1:19" ht="15.75" customHeight="1">
      <c r="B14" s="147">
        <f>T_01!L11</f>
        <v>42006</v>
      </c>
      <c r="C14" s="148" t="str">
        <f>T_01!M11</f>
        <v>Je</v>
      </c>
      <c r="D14" s="421"/>
      <c r="E14" s="422"/>
      <c r="F14" s="421"/>
      <c r="G14" s="422"/>
      <c r="H14" s="335"/>
      <c r="I14" s="337"/>
      <c r="J14" s="336"/>
      <c r="K14" s="337"/>
      <c r="L14" s="368">
        <f>SUM(T_01!I11)</f>
        <v>0</v>
      </c>
      <c r="M14" s="369">
        <f>IF(T_01!I11=0,0,SUM(T_01!$I$9+T_01!I10+T_01!I11))</f>
        <v>0</v>
      </c>
      <c r="N14" s="277"/>
      <c r="O14" s="335"/>
      <c r="P14" s="381" t="str">
        <f>IF(T_01!O11="",TRANSPOSE(T_01!K11),T_01!O11)</f>
        <v xml:space="preserve"> </v>
      </c>
      <c r="Q14" s="77" t="str">
        <f>IF(T_01!O11="","",1)</f>
        <v/>
      </c>
      <c r="R14" s="77">
        <f>IF(B14="","",VLOOKUP(B14,T_01!$L$9:$O$39,3,FALSE))</f>
        <v>0</v>
      </c>
      <c r="S14" s="465"/>
    </row>
    <row r="15" spans="1:19" ht="15.75" customHeight="1">
      <c r="B15" s="147">
        <f>T_01!L12</f>
        <v>42007</v>
      </c>
      <c r="C15" s="148" t="str">
        <f>T_01!M12</f>
        <v>Ve</v>
      </c>
      <c r="D15" s="421"/>
      <c r="E15" s="422"/>
      <c r="F15" s="421"/>
      <c r="G15" s="422"/>
      <c r="H15" s="335"/>
      <c r="I15" s="337"/>
      <c r="J15" s="336"/>
      <c r="K15" s="337"/>
      <c r="L15" s="368">
        <f>SUM(T_01!I12)</f>
        <v>0</v>
      </c>
      <c r="M15" s="369">
        <f>IF(T_01!I12=0,0,SUM(T_01!$I$9+T_01!I10+T_01!I11+T_01!I12))</f>
        <v>0</v>
      </c>
      <c r="N15" s="277"/>
      <c r="O15" s="9"/>
      <c r="P15" s="382" t="str">
        <f>IF(T_01!O12="",TRANSPOSE(T_01!K12),T_01!O12)</f>
        <v xml:space="preserve"> </v>
      </c>
      <c r="Q15" s="77" t="str">
        <f>IF(T_01!O12="","",1)</f>
        <v/>
      </c>
      <c r="R15" s="77">
        <f>IF(B15="","",VLOOKUP(B15,T_01!$L$9:$O$39,3,FALSE))</f>
        <v>0</v>
      </c>
      <c r="S15" s="465"/>
    </row>
    <row r="16" spans="1:19" ht="15.75" customHeight="1">
      <c r="B16" s="147">
        <f>T_01!L13</f>
        <v>42008</v>
      </c>
      <c r="C16" s="148" t="str">
        <f>T_01!M13</f>
        <v>Sa</v>
      </c>
      <c r="D16" s="338"/>
      <c r="E16" s="339"/>
      <c r="F16" s="338"/>
      <c r="G16" s="339"/>
      <c r="H16" s="550"/>
      <c r="I16" s="342"/>
      <c r="J16" s="341"/>
      <c r="K16" s="342"/>
      <c r="L16" s="341">
        <f>SUM(T_01!I13)</f>
        <v>0</v>
      </c>
      <c r="M16" s="342">
        <f>IF(T_01!I13=0,0,SUM(T_01!$I$9+T_01!I10+T_01!I11+T_01!I12+T_01!I13))</f>
        <v>0</v>
      </c>
      <c r="N16" s="348"/>
      <c r="O16" s="340"/>
      <c r="P16" s="383" t="str">
        <f>IF(T_01!O13="",TRANSPOSE(T_01!K13),T_01!O13)</f>
        <v xml:space="preserve"> </v>
      </c>
      <c r="Q16" s="77" t="str">
        <f>IF(T_01!O13="","",1)</f>
        <v/>
      </c>
      <c r="R16" s="77">
        <f>IF(B16="","",VLOOKUP(B16,T_01!$L$9:$O$39,3,FALSE))</f>
        <v>0</v>
      </c>
      <c r="S16" s="465"/>
    </row>
    <row r="17" spans="2:20" ht="15.75" customHeight="1">
      <c r="B17" s="147">
        <f>T_01!L14</f>
        <v>42009</v>
      </c>
      <c r="C17" s="148" t="str">
        <f>T_01!M14</f>
        <v>Di</v>
      </c>
      <c r="D17" s="338"/>
      <c r="E17" s="339"/>
      <c r="F17" s="338"/>
      <c r="G17" s="339"/>
      <c r="H17" s="550"/>
      <c r="I17" s="342"/>
      <c r="J17" s="341"/>
      <c r="K17" s="342"/>
      <c r="L17" s="341">
        <f>SUM(T_01!I14)</f>
        <v>0</v>
      </c>
      <c r="M17" s="342">
        <f>IF(T_01!I14=0,0,SUM(T_01!$I$9+T_01!I10+T_01!I11+T_01!I12+T_01!I13+T_01!I14))</f>
        <v>0</v>
      </c>
      <c r="N17" s="348"/>
      <c r="O17" s="340"/>
      <c r="P17" s="383" t="str">
        <f>IF(T_01!O14="",TRANSPOSE(T_01!K14),T_01!O14)</f>
        <v xml:space="preserve"> </v>
      </c>
      <c r="Q17" s="77" t="str">
        <f>IF(T_01!O14="","",1)</f>
        <v/>
      </c>
      <c r="R17" s="77">
        <f>IF(B17="","",VLOOKUP(B17,T_01!$L$9:$O$39,3,FALSE))</f>
        <v>0</v>
      </c>
      <c r="S17" s="554">
        <f>SUM(L12:L17)</f>
        <v>0</v>
      </c>
    </row>
    <row r="18" spans="2:20" ht="15.75" customHeight="1">
      <c r="B18" s="147">
        <f>T_01!L15</f>
        <v>42010</v>
      </c>
      <c r="C18" s="148" t="str">
        <f>T_01!M15</f>
        <v>Lu</v>
      </c>
      <c r="D18" s="421"/>
      <c r="E18" s="422"/>
      <c r="F18" s="421"/>
      <c r="G18" s="422"/>
      <c r="H18" s="9"/>
      <c r="I18" s="422"/>
      <c r="J18" s="421"/>
      <c r="K18" s="422"/>
      <c r="L18" s="368">
        <f>SUM(T_01!I15)</f>
        <v>0</v>
      </c>
      <c r="M18" s="369">
        <f>IF(T_01!I15=0,0,SUM(T_01!$I$9+T_01!I10+T_01!I11+T_01!I12+T_01!I13+T_01!I14+T_01!I15))</f>
        <v>0</v>
      </c>
      <c r="N18" s="277"/>
      <c r="O18" s="9"/>
      <c r="P18" s="382" t="str">
        <f>IF(T_01!O15="",TRANSPOSE(T_01!K15),T_01!O15)</f>
        <v xml:space="preserve"> </v>
      </c>
      <c r="Q18" s="77" t="str">
        <f>IF(T_01!O15="","",1)</f>
        <v/>
      </c>
      <c r="R18" s="77">
        <f>IF(B18="","",VLOOKUP(B18,T_01!$L$9:$O$39,3,FALSE))</f>
        <v>0</v>
      </c>
      <c r="S18" s="399"/>
      <c r="T18" s="439"/>
    </row>
    <row r="19" spans="2:20" ht="15.75" customHeight="1">
      <c r="B19" s="147">
        <f>T_01!L16</f>
        <v>42011</v>
      </c>
      <c r="C19" s="148" t="str">
        <f>T_01!M16</f>
        <v>Ma</v>
      </c>
      <c r="D19" s="421"/>
      <c r="E19" s="422"/>
      <c r="F19" s="421"/>
      <c r="G19" s="422"/>
      <c r="H19" s="9"/>
      <c r="I19" s="422"/>
      <c r="J19" s="421"/>
      <c r="K19" s="422"/>
      <c r="L19" s="368">
        <f>SUM(T_01!I16)</f>
        <v>0</v>
      </c>
      <c r="M19" s="369">
        <f>IF(T_01!I16=0,0,SUM(T_01!$I$9+T_01!I10+T_01!I11+T_01!I12+T_01!I13+T_01!I14+T_01!I15+T_01!I16))</f>
        <v>0</v>
      </c>
      <c r="N19" s="277"/>
      <c r="O19" s="9"/>
      <c r="P19" s="382" t="str">
        <f>IF(T_01!O16="",TRANSPOSE(T_01!K16),T_01!O16)</f>
        <v xml:space="preserve"> </v>
      </c>
      <c r="Q19" s="77" t="str">
        <f>IF(T_01!O16="","",1)</f>
        <v/>
      </c>
      <c r="R19" s="77">
        <f>IF(B19="","",VLOOKUP(B19,T_01!$L$9:$O$39,3,FALSE))</f>
        <v>0</v>
      </c>
      <c r="S19" s="400"/>
    </row>
    <row r="20" spans="2:20" ht="15.75" customHeight="1">
      <c r="B20" s="147">
        <f>T_01!L17</f>
        <v>42012</v>
      </c>
      <c r="C20" s="148" t="str">
        <f>T_01!M17</f>
        <v>Me</v>
      </c>
      <c r="D20" s="421"/>
      <c r="E20" s="422"/>
      <c r="F20" s="421"/>
      <c r="G20" s="422"/>
      <c r="H20" s="335"/>
      <c r="I20" s="337"/>
      <c r="J20" s="336"/>
      <c r="K20" s="337"/>
      <c r="L20" s="368">
        <f>SUM(T_01!I17)</f>
        <v>0</v>
      </c>
      <c r="M20" s="369">
        <f>IF(T_01!I18=0,0,SUM(T_01!$I$9+T_01!I10+T_01!I11+T_01!I12+T_01!I13+T_01!I14+T_01!I15+T_01!I16+T_01!I17))</f>
        <v>0</v>
      </c>
      <c r="N20" s="277"/>
      <c r="O20" s="9"/>
      <c r="P20" s="382" t="str">
        <f>IF(T_01!O17="",TRANSPOSE(T_01!K17),T_01!O17)</f>
        <v xml:space="preserve"> </v>
      </c>
      <c r="Q20" s="77" t="str">
        <f>IF(T_01!O17="","",1)</f>
        <v/>
      </c>
      <c r="R20" s="77">
        <f>IF(B20="","",VLOOKUP(B20,T_01!$L$9:$O$39,3,FALSE))</f>
        <v>0</v>
      </c>
      <c r="S20" s="465"/>
    </row>
    <row r="21" spans="2:20" ht="15.75" customHeight="1">
      <c r="B21" s="147">
        <f>T_01!L18</f>
        <v>42013</v>
      </c>
      <c r="C21" s="148" t="str">
        <f>T_01!M18</f>
        <v>Je</v>
      </c>
      <c r="D21" s="421"/>
      <c r="E21" s="422"/>
      <c r="F21" s="421"/>
      <c r="G21" s="422"/>
      <c r="H21" s="335"/>
      <c r="I21" s="337"/>
      <c r="J21" s="336"/>
      <c r="K21" s="337"/>
      <c r="L21" s="368">
        <f>SUM(T_01!I18)</f>
        <v>0</v>
      </c>
      <c r="M21" s="369">
        <f>IF(T_01!I18=0,0,SUM(T_01!$I$9+T_01!I10+T_01!I11+T_01!I12+T_01!I13+T_01!I14+T_01!I15+T_01!I16+T_01!I17+T_01!I18))</f>
        <v>0</v>
      </c>
      <c r="N21" s="277"/>
      <c r="O21" s="9"/>
      <c r="P21" s="382" t="str">
        <f>IF(T_01!O18="",TRANSPOSE(T_01!K18),T_01!O18)</f>
        <v xml:space="preserve"> </v>
      </c>
      <c r="Q21" s="77" t="str">
        <f>IF(T_01!O18="","",1)</f>
        <v/>
      </c>
      <c r="R21" s="77">
        <f>IF(B21="","",VLOOKUP(B21,T_01!$L$9:$O$39,3,FALSE))</f>
        <v>0</v>
      </c>
      <c r="S21" s="465"/>
    </row>
    <row r="22" spans="2:20" ht="15.75" customHeight="1">
      <c r="B22" s="147">
        <f>T_01!L19</f>
        <v>42014</v>
      </c>
      <c r="C22" s="148" t="str">
        <f>T_01!M19</f>
        <v>Ve</v>
      </c>
      <c r="D22" s="421"/>
      <c r="E22" s="422"/>
      <c r="F22" s="421"/>
      <c r="G22" s="422"/>
      <c r="H22" s="335"/>
      <c r="I22" s="337"/>
      <c r="J22" s="336"/>
      <c r="K22" s="337"/>
      <c r="L22" s="368">
        <f>SUM(T_01!I19)</f>
        <v>0</v>
      </c>
      <c r="M22" s="369">
        <f>IF(T_01!I19=0,0,SUM(T_01!$I$9+T_01!I10+T_01!I11+T_01!I12+T_01!I13+T_01!I14+T_01!I15+T_01!I16+T_01!I17+T_01!I18+T_01!I19))</f>
        <v>0</v>
      </c>
      <c r="N22" s="277"/>
      <c r="O22" s="9"/>
      <c r="P22" s="382" t="str">
        <f>IF(T_01!O19="",TRANSPOSE(T_01!K19),T_01!O19)</f>
        <v xml:space="preserve"> </v>
      </c>
      <c r="Q22" s="77" t="str">
        <f>IF(T_01!O19="","",1)</f>
        <v/>
      </c>
      <c r="R22" s="77">
        <f>IF(B22="","",VLOOKUP(B22,T_01!$L$9:$O$39,3,FALSE))</f>
        <v>0</v>
      </c>
      <c r="S22" s="465"/>
    </row>
    <row r="23" spans="2:20" ht="15.75" customHeight="1">
      <c r="B23" s="147">
        <f>T_01!L20</f>
        <v>42015</v>
      </c>
      <c r="C23" s="148" t="str">
        <f>T_01!M20</f>
        <v>Sa</v>
      </c>
      <c r="D23" s="338"/>
      <c r="E23" s="339"/>
      <c r="F23" s="338"/>
      <c r="G23" s="339"/>
      <c r="H23" s="550"/>
      <c r="I23" s="342"/>
      <c r="J23" s="341"/>
      <c r="K23" s="342"/>
      <c r="L23" s="341">
        <f>SUM(T_01!I20)</f>
        <v>0</v>
      </c>
      <c r="M23" s="342">
        <f>IF(T_01!I20=0,0,SUM(T_01!$I$9+T_01!I10+T_01!I11+T_01!I12+T_01!I13+T_01!I14+T_01!I15+T_01!I16+T_01!I17+T_01!I18+T_01!I19+T_01!I20))</f>
        <v>0</v>
      </c>
      <c r="N23" s="348"/>
      <c r="O23" s="340"/>
      <c r="P23" s="383" t="str">
        <f>IF(T_01!O20="",TRANSPOSE(T_01!K20),T_01!O20)</f>
        <v xml:space="preserve"> </v>
      </c>
      <c r="Q23" s="77" t="str">
        <f>IF(T_01!O20="","",1)</f>
        <v/>
      </c>
      <c r="R23" s="77">
        <f>IF(B23="","",VLOOKUP(B23,T_01!$L$9:$O$39,3,FALSE))</f>
        <v>0</v>
      </c>
      <c r="S23" s="465"/>
    </row>
    <row r="24" spans="2:20" ht="15.75" customHeight="1">
      <c r="B24" s="147">
        <f>T_01!L21</f>
        <v>42016</v>
      </c>
      <c r="C24" s="148" t="str">
        <f>T_01!M21</f>
        <v>Di</v>
      </c>
      <c r="D24" s="338"/>
      <c r="E24" s="339"/>
      <c r="F24" s="338"/>
      <c r="G24" s="339"/>
      <c r="H24" s="550"/>
      <c r="I24" s="342"/>
      <c r="J24" s="341"/>
      <c r="K24" s="342"/>
      <c r="L24" s="341">
        <f>SUM(T_01!I21)</f>
        <v>0</v>
      </c>
      <c r="M24" s="342">
        <f>IF(T_01!I21=0,0,SUM(T_01!$I$9+T_01!I10+T_01!I11+T_01!I12+T_01!I13+T_01!I14+T_01!I15+T_01!I16+T_01!I17+T_01!I18+T_01!I19+T_01!I20+T_01!I21))</f>
        <v>0</v>
      </c>
      <c r="N24" s="348"/>
      <c r="O24" s="340"/>
      <c r="P24" s="383" t="str">
        <f>IF(T_01!O21="",TRANSPOSE(T_01!K21),T_01!O21)</f>
        <v xml:space="preserve"> </v>
      </c>
      <c r="Q24" s="77" t="str">
        <f>IF(T_01!O21="","",1)</f>
        <v/>
      </c>
      <c r="R24" s="77">
        <f>IF(B24="","",VLOOKUP(B24,T_01!$L$9:$O$39,3,FALSE))</f>
        <v>0</v>
      </c>
      <c r="S24" s="554">
        <f>SUM(L18:L24)</f>
        <v>0</v>
      </c>
    </row>
    <row r="25" spans="2:20" ht="15.75" customHeight="1">
      <c r="B25" s="147">
        <f>T_01!L22</f>
        <v>42017</v>
      </c>
      <c r="C25" s="148" t="str">
        <f>T_01!M22</f>
        <v>Lu</v>
      </c>
      <c r="D25" s="421"/>
      <c r="E25" s="422"/>
      <c r="F25" s="421"/>
      <c r="G25" s="422"/>
      <c r="H25" s="9"/>
      <c r="I25" s="422"/>
      <c r="J25" s="421"/>
      <c r="K25" s="422"/>
      <c r="L25" s="368">
        <f>SUM(T_01!I22)</f>
        <v>0</v>
      </c>
      <c r="M25" s="369">
        <f>IF(T_01!I22=0,0,SUM(T_01!$I$9+T_01!I10+T_01!I11+T_01!I12+T_01!I13+T_01!I14+T_01!I15+T_01!I16+T_01!I17+T_01!I18+T_01!I19+T_01!I20+T_01!I21+T_01!I22))</f>
        <v>0</v>
      </c>
      <c r="N25" s="277"/>
      <c r="O25" s="9"/>
      <c r="P25" s="382" t="str">
        <f>IF(T_01!O22="",TRANSPOSE(T_01!K22),T_01!O22)</f>
        <v xml:space="preserve"> </v>
      </c>
      <c r="Q25" s="77" t="str">
        <f>IF(T_01!O22="","",1)</f>
        <v/>
      </c>
      <c r="R25" s="77">
        <f>IF(B25="","",VLOOKUP(B25,T_01!$L$9:$O$39,3,FALSE))</f>
        <v>0</v>
      </c>
      <c r="S25" s="399"/>
      <c r="T25" s="439"/>
    </row>
    <row r="26" spans="2:20" ht="15.75" customHeight="1">
      <c r="B26" s="147">
        <f>T_01!L23</f>
        <v>42018</v>
      </c>
      <c r="C26" s="148" t="str">
        <f>T_01!M23</f>
        <v>Ma</v>
      </c>
      <c r="D26" s="421"/>
      <c r="E26" s="422"/>
      <c r="F26" s="421"/>
      <c r="G26" s="422"/>
      <c r="H26" s="9"/>
      <c r="I26" s="422"/>
      <c r="J26" s="421"/>
      <c r="K26" s="422"/>
      <c r="L26" s="368">
        <f>SUM(T_01!I23)</f>
        <v>0</v>
      </c>
      <c r="M26" s="369">
        <f>IF(T_01!I23=0,0,SUM(T_01!$I$9+T_01!I10+T_01!I11+T_01!I12+T_01!I13+T_01!I14+T_01!I15+T_01!I16+T_01!I17+T_01!I18+T_01!I19+T_01!I20+T_01!I21+T_01!I22+T_01!I23))</f>
        <v>0</v>
      </c>
      <c r="N26" s="277"/>
      <c r="O26" s="9"/>
      <c r="P26" s="382" t="str">
        <f>IF(T_01!O23="",TRANSPOSE(T_01!K23),T_01!O23)</f>
        <v xml:space="preserve"> </v>
      </c>
      <c r="Q26" s="77" t="str">
        <f>IF(T_01!O23="","",1)</f>
        <v/>
      </c>
      <c r="R26" s="77">
        <f>IF(B26="","",VLOOKUP(B26,T_01!$L$9:$O$39,3,FALSE))</f>
        <v>0</v>
      </c>
      <c r="S26" s="400"/>
    </row>
    <row r="27" spans="2:20" ht="15.75" customHeight="1">
      <c r="B27" s="147">
        <f>T_01!L24</f>
        <v>42019</v>
      </c>
      <c r="C27" s="148" t="str">
        <f>T_01!M24</f>
        <v>Me</v>
      </c>
      <c r="D27" s="421"/>
      <c r="E27" s="422"/>
      <c r="F27" s="421"/>
      <c r="G27" s="422"/>
      <c r="H27" s="335"/>
      <c r="I27" s="337"/>
      <c r="J27" s="336"/>
      <c r="K27" s="337"/>
      <c r="L27" s="368">
        <f>SUM(T_01!I24)</f>
        <v>0</v>
      </c>
      <c r="M27" s="369">
        <f>IF(T_01!I24=0,0,SUM(T_01!$I$9+T_01!I10+T_01!I11+T_01!I12+T_01!I13+T_01!I14+T_01!I15+T_01!I16+T_01!I17+T_01!I18+T_01!I19+T_01!I20+T_01!I21+T_01!I22+T_01!I23+T_01!I24))</f>
        <v>0</v>
      </c>
      <c r="N27" s="277"/>
      <c r="O27" s="9"/>
      <c r="P27" s="382" t="str">
        <f>IF(T_01!O24="",TRANSPOSE(T_01!K24),T_01!O24)</f>
        <v xml:space="preserve"> </v>
      </c>
      <c r="Q27" s="77" t="str">
        <f>IF(T_01!O24="","",1)</f>
        <v/>
      </c>
      <c r="R27" s="77">
        <f>IF(B27="","",VLOOKUP(B27,T_01!$L$9:$O$39,3,FALSE))</f>
        <v>0</v>
      </c>
      <c r="S27" s="465"/>
    </row>
    <row r="28" spans="2:20" ht="15.75" customHeight="1">
      <c r="B28" s="147">
        <f>T_01!L25</f>
        <v>42020</v>
      </c>
      <c r="C28" s="148" t="str">
        <f>T_01!M25</f>
        <v>Je</v>
      </c>
      <c r="D28" s="421"/>
      <c r="E28" s="422"/>
      <c r="F28" s="421"/>
      <c r="G28" s="422"/>
      <c r="H28" s="335"/>
      <c r="I28" s="337"/>
      <c r="J28" s="336"/>
      <c r="K28" s="337"/>
      <c r="L28" s="368">
        <f>SUM(T_01!I25)</f>
        <v>0</v>
      </c>
      <c r="M28" s="369">
        <f>IF(T_01!I25=0,0,SUM(T_01!$I$9+T_01!I10+T_01!I11+T_01!I12+T_01!I13+T_01!I14+T_01!I15+T_01!I16+T_01!I17+T_01!I18+T_01!I19+T_01!I20+T_01!I21+T_01!I22+T_01!I23+T_01!I24+T_01!I25))</f>
        <v>0</v>
      </c>
      <c r="N28" s="277"/>
      <c r="O28" s="9"/>
      <c r="P28" s="382" t="str">
        <f>IF(T_01!O25="",TRANSPOSE(T_01!K25),T_01!O25)</f>
        <v xml:space="preserve"> </v>
      </c>
      <c r="Q28" s="77" t="str">
        <f>IF(T_01!O25="","",1)</f>
        <v/>
      </c>
      <c r="R28" s="77">
        <f>IF(B28="","",VLOOKUP(B28,T_01!$L$9:$O$39,3,FALSE))</f>
        <v>0</v>
      </c>
      <c r="S28" s="465"/>
    </row>
    <row r="29" spans="2:20" ht="15.75" customHeight="1">
      <c r="B29" s="147">
        <f>T_01!L26</f>
        <v>42021</v>
      </c>
      <c r="C29" s="148" t="str">
        <f>T_01!M26</f>
        <v>Ve</v>
      </c>
      <c r="D29" s="421"/>
      <c r="E29" s="422"/>
      <c r="F29" s="421"/>
      <c r="G29" s="422"/>
      <c r="H29" s="335"/>
      <c r="I29" s="337"/>
      <c r="J29" s="336"/>
      <c r="K29" s="337"/>
      <c r="L29" s="368">
        <f>SUM(T_01!I26)</f>
        <v>0</v>
      </c>
      <c r="M29" s="369">
        <f>IF(T_01!I26=0,0,SUM(T_01!$I$9+T_01!I10+T_01!I11+T_01!I12+T_01!I13+T_01!I14+T_01!I15+T_01!I16+T_01!I17+T_01!I18+T_01!I19+T_01!I20+T_01!I21+T_01!I22+T_01!I23+T_01!I24+T_01!I25+T_01!I26))</f>
        <v>0</v>
      </c>
      <c r="N29" s="277"/>
      <c r="O29" s="9"/>
      <c r="P29" s="382" t="str">
        <f>IF(T_01!O26="",TRANSPOSE(T_01!K26),T_01!O26)</f>
        <v xml:space="preserve"> </v>
      </c>
      <c r="Q29" s="77" t="str">
        <f>IF(T_01!O26="","",1)</f>
        <v/>
      </c>
      <c r="R29" s="77">
        <f>IF(B29="","",VLOOKUP(B29,T_01!$L$9:$O$39,3,FALSE))</f>
        <v>0</v>
      </c>
      <c r="S29" s="465"/>
    </row>
    <row r="30" spans="2:20" ht="15.75" customHeight="1">
      <c r="B30" s="147">
        <f>T_01!L27</f>
        <v>42022</v>
      </c>
      <c r="C30" s="148" t="str">
        <f>T_01!M27</f>
        <v>Sa</v>
      </c>
      <c r="D30" s="338"/>
      <c r="E30" s="339"/>
      <c r="F30" s="338"/>
      <c r="G30" s="339"/>
      <c r="H30" s="550"/>
      <c r="I30" s="342"/>
      <c r="J30" s="341"/>
      <c r="K30" s="342"/>
      <c r="L30" s="341">
        <f>SUM(T_01!I27)</f>
        <v>0</v>
      </c>
      <c r="M30" s="342">
        <f>IF(T_01!I27=0,0,SUM(T_01!$I$9+T_01!I10+T_01!I11+T_01!I12+T_01!I13+T_01!I14+T_01!I15+T_01!I16+T_01!I17+T_01!I18+T_01!I19+T_01!I20+T_01!I21+T_01!I22+T_01!I23+T_01!I24+T_01!I25+T_01!I26+T_01!I27))</f>
        <v>0</v>
      </c>
      <c r="N30" s="348"/>
      <c r="O30" s="340"/>
      <c r="P30" s="383" t="str">
        <f>IF(T_01!O27="",TRANSPOSE(T_01!K27),T_01!O27)</f>
        <v xml:space="preserve"> </v>
      </c>
      <c r="Q30" s="77" t="str">
        <f>IF(T_01!O27="","",1)</f>
        <v/>
      </c>
      <c r="R30" s="77">
        <f>IF(B30="","",VLOOKUP(B30,T_01!$L$9:$O$39,3,FALSE))</f>
        <v>0</v>
      </c>
      <c r="S30" s="465"/>
    </row>
    <row r="31" spans="2:20" ht="15.75" customHeight="1">
      <c r="B31" s="147">
        <f>T_01!L28</f>
        <v>42023</v>
      </c>
      <c r="C31" s="148" t="str">
        <f>T_01!M28</f>
        <v>Di</v>
      </c>
      <c r="D31" s="338"/>
      <c r="E31" s="339"/>
      <c r="F31" s="338"/>
      <c r="G31" s="339"/>
      <c r="H31" s="550"/>
      <c r="I31" s="342"/>
      <c r="J31" s="341"/>
      <c r="K31" s="342"/>
      <c r="L31" s="341">
        <f>SUM(T_01!I28)</f>
        <v>0</v>
      </c>
      <c r="M31" s="342">
        <f>IF(T_01!I28=0,0,SUM(T_01!$I$9+T_01!I10+T_01!I11+T_01!I12+T_01!I13+T_01!I14+T_01!I15+T_01!I16+T_01!I17+T_01!I18+T_01!I19+T_01!I20+T_01!I21+T_01!I22+T_01!I23+T_01!I24+T_01!I25+T_01!I26+T_01!I27+T_01!I28))</f>
        <v>0</v>
      </c>
      <c r="N31" s="348"/>
      <c r="O31" s="340"/>
      <c r="P31" s="383" t="str">
        <f>IF(T_01!O28="",TRANSPOSE(T_01!K28),T_01!O28)</f>
        <v xml:space="preserve"> </v>
      </c>
      <c r="Q31" s="77" t="str">
        <f>IF(T_01!O28="","",1)</f>
        <v/>
      </c>
      <c r="R31" s="77">
        <f>IF(B31="","",VLOOKUP(B31,T_01!$L$9:$O$39,3,FALSE))</f>
        <v>0</v>
      </c>
      <c r="S31" s="554">
        <f>SUM(L25:L31)</f>
        <v>0</v>
      </c>
    </row>
    <row r="32" spans="2:20" ht="15.75" customHeight="1">
      <c r="B32" s="147">
        <f>T_01!L29</f>
        <v>42024</v>
      </c>
      <c r="C32" s="148" t="str">
        <f>T_01!M29</f>
        <v>Lu</v>
      </c>
      <c r="D32" s="421"/>
      <c r="E32" s="422"/>
      <c r="F32" s="421"/>
      <c r="G32" s="422"/>
      <c r="H32" s="9"/>
      <c r="I32" s="422"/>
      <c r="J32" s="421"/>
      <c r="K32" s="422"/>
      <c r="L32" s="368">
        <f>SUM(T_01!I29)</f>
        <v>0</v>
      </c>
      <c r="M32" s="369">
        <f>IF(T_01!I29=0,0,SUM(T_01!$I$9+T_01!I10+T_01!I11+T_01!I12+T_01!I13+T_01!I14+T_01!I15+T_01!I16+T_01!I17+T_01!I18+T_01!I19+T_01!I20+T_01!I21+T_01!I22+T_01!I23+T_01!I24+T_01!I25+T_01!I26+T_01!I27+T_01!I28+T_01!I29))</f>
        <v>0</v>
      </c>
      <c r="N32" s="277"/>
      <c r="O32" s="9"/>
      <c r="P32" s="382" t="str">
        <f>IF(T_01!O29="",TRANSPOSE(T_01!K29),T_01!O29)</f>
        <v xml:space="preserve"> </v>
      </c>
      <c r="Q32" s="77" t="str">
        <f>IF(T_01!O29="","",1)</f>
        <v/>
      </c>
      <c r="R32" s="77">
        <f>IF(B32="","",VLOOKUP(B32,T_01!$L$9:$O$39,3,FALSE))</f>
        <v>0</v>
      </c>
      <c r="S32" s="399"/>
      <c r="T32" s="439"/>
    </row>
    <row r="33" spans="2:20" ht="15.75" customHeight="1">
      <c r="B33" s="147">
        <f>T_01!L30</f>
        <v>42025</v>
      </c>
      <c r="C33" s="148" t="str">
        <f>T_01!M30</f>
        <v>Ma</v>
      </c>
      <c r="D33" s="421"/>
      <c r="E33" s="422"/>
      <c r="F33" s="421"/>
      <c r="G33" s="422"/>
      <c r="H33" s="9"/>
      <c r="I33" s="422"/>
      <c r="J33" s="421"/>
      <c r="K33" s="422"/>
      <c r="L33" s="368">
        <f>SUM(T_01!I30)</f>
        <v>0</v>
      </c>
      <c r="M33" s="369">
        <f>IF(T_01!I30=0,0,SUM(T_01!$I$9+T_01!I10+T_01!I11+T_01!I12+T_01!I13+T_01!I14+T_01!I15+T_01!I16+T_01!I17+T_01!I18+T_01!I19+T_01!I20+T_01!I21+T_01!I22+T_01!I23+T_01!I24+T_01!I25+T_01!I26+T_01!I27+T_01!I28+T_01!I29+T_01!I30))</f>
        <v>0</v>
      </c>
      <c r="N33" s="277"/>
      <c r="O33" s="9"/>
      <c r="P33" s="382" t="str">
        <f>IF(T_01!O30="",TRANSPOSE(T_01!K30),T_01!O30)</f>
        <v xml:space="preserve"> </v>
      </c>
      <c r="Q33" s="77" t="str">
        <f>IF(T_01!O30="","",1)</f>
        <v/>
      </c>
      <c r="R33" s="77">
        <f>IF(B33="","",VLOOKUP(B33,T_01!$L$9:$O$39,3,FALSE))</f>
        <v>0</v>
      </c>
      <c r="S33" s="400"/>
    </row>
    <row r="34" spans="2:20" ht="15.75" customHeight="1">
      <c r="B34" s="147">
        <f>T_01!L31</f>
        <v>42026</v>
      </c>
      <c r="C34" s="148" t="str">
        <f>T_01!M31</f>
        <v>Me</v>
      </c>
      <c r="D34" s="421"/>
      <c r="E34" s="422"/>
      <c r="F34" s="421"/>
      <c r="G34" s="422"/>
      <c r="H34" s="335"/>
      <c r="I34" s="337"/>
      <c r="J34" s="336"/>
      <c r="K34" s="337"/>
      <c r="L34" s="368">
        <f>SUM(T_01!I31)</f>
        <v>0</v>
      </c>
      <c r="M34" s="369">
        <f>IF(T_01!I31=0,0,SUM(T_01!$I$9+T_01!I10+T_01!I11+T_01!I12+T_01!I13+T_01!I14+T_01!I15+T_01!I16+T_01!I17+T_01!I18+T_01!I19+T_01!I20+T_01!I21+T_01!I22+T_01!I23+T_01!I24+T_01!I25+T_01!I26+T_01!I27+T_01!I28+T_01!I29+T_01!I30+T_01!I31))</f>
        <v>0</v>
      </c>
      <c r="N34" s="277"/>
      <c r="O34" s="9"/>
      <c r="P34" s="382" t="str">
        <f>IF(T_01!O31="",TRANSPOSE(T_01!K31),T_01!O31)</f>
        <v xml:space="preserve"> </v>
      </c>
      <c r="Q34" s="77" t="str">
        <f>IF(T_01!O31="","",1)</f>
        <v/>
      </c>
      <c r="R34" s="77">
        <f>IF(B34="","",VLOOKUP(B34,T_01!$L$9:$O$39,3,FALSE))</f>
        <v>0</v>
      </c>
      <c r="S34" s="465"/>
    </row>
    <row r="35" spans="2:20" ht="15.75" customHeight="1">
      <c r="B35" s="147">
        <f>T_01!L32</f>
        <v>42027</v>
      </c>
      <c r="C35" s="148" t="str">
        <f>T_01!M32</f>
        <v>Je</v>
      </c>
      <c r="D35" s="421"/>
      <c r="E35" s="422"/>
      <c r="F35" s="421"/>
      <c r="G35" s="422"/>
      <c r="H35" s="335"/>
      <c r="I35" s="337"/>
      <c r="J35" s="336"/>
      <c r="K35" s="337"/>
      <c r="L35" s="368">
        <f>SUM(T_01!I32)</f>
        <v>0</v>
      </c>
      <c r="M35" s="369">
        <f>IF(T_01!I32=0,0,SUM(T_01!$I$9+T_01!I10+T_01!I11+T_01!I12+T_01!I13+T_01!I14+T_01!I15+T_01!I16+T_01!I17+T_01!I18+T_01!I19+T_01!I20+T_01!I21+T_01!I22+T_01!I23+T_01!I24+T_01!I25+T_01!I26+T_01!I27+T_01!I28+T_01!I29+T_01!I30+T_01!I31+T_01!I32))</f>
        <v>0</v>
      </c>
      <c r="N35" s="277"/>
      <c r="O35" s="9"/>
      <c r="P35" s="382" t="str">
        <f>IF(T_01!O32="",TRANSPOSE(T_01!K32),T_01!O32)</f>
        <v xml:space="preserve"> </v>
      </c>
      <c r="Q35" s="77" t="str">
        <f>IF(T_01!O32="","",1)</f>
        <v/>
      </c>
      <c r="R35" s="77">
        <f>IF(B35="","",VLOOKUP(B35,T_01!$L$9:$O$39,3,FALSE))</f>
        <v>0</v>
      </c>
      <c r="S35" s="465"/>
    </row>
    <row r="36" spans="2:20" ht="15.75" customHeight="1">
      <c r="B36" s="147">
        <f>T_01!L33</f>
        <v>42028</v>
      </c>
      <c r="C36" s="148" t="str">
        <f>T_01!M33</f>
        <v>Ve</v>
      </c>
      <c r="D36" s="421"/>
      <c r="E36" s="422"/>
      <c r="F36" s="421"/>
      <c r="G36" s="422"/>
      <c r="H36" s="335"/>
      <c r="I36" s="337"/>
      <c r="J36" s="336"/>
      <c r="K36" s="337"/>
      <c r="L36" s="368">
        <f>SUM(T_01!I33)</f>
        <v>0</v>
      </c>
      <c r="M36" s="369">
        <f>IF(T_01!I33=0,0,SUM(T_01!$I$9+T_01!I10+T_01!I11+T_01!I12+T_01!I13+T_01!I14+T_01!I15+T_01!I16+T_01!I17+T_01!I18+T_01!I19+T_01!I20+T_01!I21+T_01!I22+T_01!I23+T_01!I24+T_01!I25+T_01!I26+T_01!I27+T_01!I28+T_01!I29+T_01!I30+T_01!I31+T_01!I32+T_01!I33))</f>
        <v>0</v>
      </c>
      <c r="N36" s="277"/>
      <c r="O36" s="9"/>
      <c r="P36" s="382" t="str">
        <f>IF(T_01!O33="",TRANSPOSE(T_01!K33),T_01!O33)</f>
        <v xml:space="preserve"> </v>
      </c>
      <c r="Q36" s="77" t="str">
        <f>IF(T_01!O33="","",1)</f>
        <v/>
      </c>
      <c r="R36" s="77">
        <f>IF(B36="","",VLOOKUP(B36,T_01!$L$9:$O$39,3,FALSE))</f>
        <v>0</v>
      </c>
      <c r="S36" s="465"/>
    </row>
    <row r="37" spans="2:20" ht="15.75" customHeight="1">
      <c r="B37" s="147">
        <f>T_01!L34</f>
        <v>42029</v>
      </c>
      <c r="C37" s="148" t="str">
        <f>T_01!M34</f>
        <v>Sa</v>
      </c>
      <c r="D37" s="338"/>
      <c r="E37" s="339"/>
      <c r="F37" s="338"/>
      <c r="G37" s="339"/>
      <c r="H37" s="550"/>
      <c r="I37" s="342"/>
      <c r="J37" s="341"/>
      <c r="K37" s="342"/>
      <c r="L37" s="341">
        <f>SUM(T_01!I34)</f>
        <v>0</v>
      </c>
      <c r="M37" s="342">
        <f>IF(T_01!I34=0,0,SUM(T_01!$I$9+T_01!I10+T_01!I11+T_01!I12+T_01!I13+T_01!I14+T_01!I15+T_01!I16+T_01!I17+T_01!I18+T_01!I19+T_01!I20+T_01!I21+T_01!I22+T_01!I23+T_01!I24+T_01!I25+T_01!I26+T_01!I27+T_01!I28+T_01!I29+T_01!I30+T_01!I31+T_01!I32+T_01!I33+T_01!I34))</f>
        <v>0</v>
      </c>
      <c r="N37" s="348"/>
      <c r="O37" s="340"/>
      <c r="P37" s="383" t="str">
        <f>IF(T_01!O34="",TRANSPOSE(T_01!K34),T_01!O34)</f>
        <v xml:space="preserve"> </v>
      </c>
      <c r="Q37" s="77" t="str">
        <f>IF(T_01!O34="","",1)</f>
        <v/>
      </c>
      <c r="R37" s="77">
        <f>IF(B37="","",VLOOKUP(B37,T_01!$L$9:$O$39,3,FALSE))</f>
        <v>0</v>
      </c>
      <c r="S37" s="465"/>
    </row>
    <row r="38" spans="2:20" ht="15.75" customHeight="1">
      <c r="B38" s="147">
        <f>T_01!L35</f>
        <v>42030</v>
      </c>
      <c r="C38" s="148" t="str">
        <f>T_01!M35</f>
        <v>Di</v>
      </c>
      <c r="D38" s="338"/>
      <c r="E38" s="339"/>
      <c r="F38" s="338"/>
      <c r="G38" s="339"/>
      <c r="H38" s="550"/>
      <c r="I38" s="342"/>
      <c r="J38" s="341"/>
      <c r="K38" s="342"/>
      <c r="L38" s="341">
        <f>SUM(T_01!I35)</f>
        <v>0</v>
      </c>
      <c r="M38" s="342">
        <f>IF(T_01!I35=0,0,SUM(T_01!$I$9+T_01!I10+T_01!I11+T_01!I12+T_01!I13+T_01!I14+T_01!I15+T_01!I16+T_01!I17+T_01!I18+T_01!I19+T_01!I20+T_01!I21+T_01!I22+T_01!I23+T_01!I24+T_01!I25+T_01!I26+T_01!I27+T_01!I28+T_01!I29+T_01!I30+T_01!I31+T_01!I32+T_01!I33+T_01!I34+T_01!I35))</f>
        <v>0</v>
      </c>
      <c r="N38" s="348"/>
      <c r="O38" s="340"/>
      <c r="P38" s="383" t="str">
        <f>IF(T_01!O35="",TRANSPOSE(T_01!K35),T_01!O35)</f>
        <v xml:space="preserve"> </v>
      </c>
      <c r="Q38" s="77" t="str">
        <f>IF(T_01!O35="","",1)</f>
        <v/>
      </c>
      <c r="R38" s="77">
        <f>IF(B38="","",VLOOKUP(B38,T_01!$L$9:$O$39,3,FALSE))</f>
        <v>0</v>
      </c>
      <c r="S38" s="554">
        <f>SUM(L32:L38)</f>
        <v>0</v>
      </c>
    </row>
    <row r="39" spans="2:20" ht="15.75" customHeight="1">
      <c r="B39" s="147">
        <f>T_01!L36</f>
        <v>42031</v>
      </c>
      <c r="C39" s="148" t="str">
        <f>T_01!M36</f>
        <v>Lu</v>
      </c>
      <c r="D39" s="421"/>
      <c r="E39" s="422"/>
      <c r="F39" s="421"/>
      <c r="G39" s="422"/>
      <c r="H39" s="9"/>
      <c r="I39" s="422"/>
      <c r="J39" s="421"/>
      <c r="K39" s="422"/>
      <c r="L39" s="368">
        <f>SUM(T_01!I36)</f>
        <v>0</v>
      </c>
      <c r="M39" s="369">
        <f>IF(T_01!I36=0,0,SUM(T_01!$I$9+T_01!I10+T_01!I11+T_01!I12+T_01!I13+T_01!I14+T_01!I15+T_01!I16+T_01!I17+T_01!I18+T_01!I19+T_01!I20+T_01!I21+T_01!I22+T_01!I23+T_01!I24+T_01!I25+T_01!I26+T_01!I27+T_01!I28+T_01!I29+T_01!I30+T_01!I31+T_01!I32+T_01!I33+T_01!I34+T_01!I35+T_01!I36))</f>
        <v>0</v>
      </c>
      <c r="N39" s="277"/>
      <c r="O39" s="9"/>
      <c r="P39" s="382" t="str">
        <f>IF(T_01!O36="",TRANSPOSE(T_01!K36),T_01!O36)</f>
        <v xml:space="preserve"> </v>
      </c>
      <c r="Q39" s="77" t="str">
        <f>IF(T_01!O36="","",1)</f>
        <v/>
      </c>
      <c r="R39" s="77">
        <f>IF(B39="","",VLOOKUP(B39,T_01!$L$9:$O$39,3,FALSE))</f>
        <v>0</v>
      </c>
      <c r="S39" s="399"/>
      <c r="T39" s="439"/>
    </row>
    <row r="40" spans="2:20" ht="15.75" customHeight="1">
      <c r="B40" s="147">
        <f>T_01!L37</f>
        <v>42032</v>
      </c>
      <c r="C40" s="148" t="str">
        <f>T_01!M37</f>
        <v>Ma</v>
      </c>
      <c r="D40" s="421"/>
      <c r="E40" s="422"/>
      <c r="F40" s="421"/>
      <c r="G40" s="422"/>
      <c r="H40" s="9"/>
      <c r="I40" s="422"/>
      <c r="J40" s="421"/>
      <c r="K40" s="422"/>
      <c r="L40" s="368">
        <f>SUM(T_01!I37)</f>
        <v>0</v>
      </c>
      <c r="M40" s="369">
        <f>IF(T_01!I37=0,0,SUM(T_01!$I$9+T_01!I10+T_01!I11+T_01!I12+T_01!I13+T_01!I14+T_01!I15+T_01!I16+T_01!I17+T_01!I18+T_01!I19+T_01!I20+T_01!I21+T_01!I22+T_01!I23+T_01!I24+T_01!I25+T_01!I26+T_01!I27+T_01!I28+T_01!I29+T_01!I30+T_01!I31+T_01!I32+T_01!I33+T_01!I34+T_01!I35+T_01!I36+T_01!I37))</f>
        <v>0</v>
      </c>
      <c r="N40" s="277"/>
      <c r="O40" s="9"/>
      <c r="P40" s="382" t="str">
        <f>IF(T_01!O37="",TRANSPOSE(T_01!K37),T_01!O37)</f>
        <v xml:space="preserve"> </v>
      </c>
      <c r="Q40" s="77" t="str">
        <f>IF(T_01!O37="","",1)</f>
        <v/>
      </c>
      <c r="R40" s="77">
        <f>IF(B40="","",VLOOKUP(B40,T_01!$L$9:$O$39,3,FALSE))</f>
        <v>0</v>
      </c>
      <c r="S40" s="400"/>
    </row>
    <row r="41" spans="2:20" ht="15.75" customHeight="1">
      <c r="B41" s="147">
        <f>T_01!L38</f>
        <v>42033</v>
      </c>
      <c r="C41" s="148" t="str">
        <f>T_01!M38</f>
        <v>Me</v>
      </c>
      <c r="D41" s="421"/>
      <c r="E41" s="422"/>
      <c r="F41" s="421"/>
      <c r="G41" s="422"/>
      <c r="H41" s="335"/>
      <c r="I41" s="337"/>
      <c r="J41" s="336"/>
      <c r="K41" s="337"/>
      <c r="L41" s="368">
        <f>SUM(T_01!I38)</f>
        <v>0</v>
      </c>
      <c r="M41" s="369">
        <f>IF(T_01!I38=0,0,SUM(T_01!$I$9+T_01!I10+T_01!I11+T_01!I12+T_01!I13+T_01!I14+T_01!I15+T_01!I16+T_01!I17+T_01!I18+T_01!I19+T_01!I20+T_01!I21+T_01!I22+T_01!I23+T_01!I24+T_01!I25+T_01!I26+T_01!I27+T_01!I28+T_01!I29+T_01!I30+T_01!I31+T_01!I32+T_01!I33+T_01!I34+T_01!I35+T_01!I36+T_01!I37+T_01!I38))</f>
        <v>0</v>
      </c>
      <c r="N41" s="277"/>
      <c r="O41" s="9"/>
      <c r="P41" s="382" t="str">
        <f>IF(T_01!O38="",TRANSPOSE(T_01!K38),T_01!O38)</f>
        <v xml:space="preserve"> </v>
      </c>
      <c r="Q41" s="77" t="str">
        <f>IF(T_01!O38="","",1)</f>
        <v/>
      </c>
      <c r="R41" s="77">
        <f>IF(B41="","",VLOOKUP(B41,T_01!$L$9:$O$39,3,FALSE))</f>
        <v>0</v>
      </c>
      <c r="S41" s="465"/>
    </row>
    <row r="42" spans="2:20" ht="15.75" customHeight="1">
      <c r="B42" s="147">
        <f>T_01!L39</f>
        <v>42034</v>
      </c>
      <c r="C42" s="148" t="str">
        <f>T_01!M39</f>
        <v>Je</v>
      </c>
      <c r="D42" s="98"/>
      <c r="E42" s="99"/>
      <c r="F42" s="98"/>
      <c r="G42" s="99"/>
      <c r="H42" s="98"/>
      <c r="I42" s="99"/>
      <c r="J42" s="98"/>
      <c r="K42" s="99"/>
      <c r="L42" s="370">
        <f>SUM(T_01!I39)</f>
        <v>0</v>
      </c>
      <c r="M42" s="371">
        <f>IF(T_01!I39=0,0,SUM(T_01!$I$9+T_01!I10+T_01!I11+T_01!I12+T_01!I13+T_01!I14+T_01!I15+T_01!I16+T_01!I17+T_01!I18+T_01!I19+T_01!I20+T_01!I21+T_01!I22+T_01!I23+T_01!I24+T_01!I25+T_01!I26+T_01!I27+T_01!I28+T_01!I29+T_01!I30+T_01!I31+T_01!I32+T_01!I33+T_01!I34+T_01!I35+T_01!I36+T_01!I37+T_01!I38+T_01!I39))</f>
        <v>0</v>
      </c>
      <c r="N42" s="282"/>
      <c r="O42" s="101"/>
      <c r="P42" s="384" t="str">
        <f>IF(T_01!O39="",TRANSPOSE(T_01!K39),T_01!O39)</f>
        <v xml:space="preserve"> </v>
      </c>
      <c r="Q42" s="77" t="str">
        <f>IF(T_01!O39="","",1)</f>
        <v/>
      </c>
      <c r="R42" s="77">
        <f>IF(B42="","",VLOOKUP(B42,T_01!$L$9:$O$39,3,FALSE))</f>
        <v>0</v>
      </c>
      <c r="S42" s="465"/>
    </row>
    <row r="43" spans="2:20" ht="16.5" customHeight="1">
      <c r="B43" s="147"/>
      <c r="C43" s="148"/>
      <c r="D43" s="148"/>
      <c r="E43" s="126"/>
      <c r="F43" s="151"/>
      <c r="G43" s="268"/>
      <c r="H43" s="126"/>
      <c r="I43" s="151"/>
      <c r="J43" s="269"/>
      <c r="K43" s="151"/>
      <c r="L43" s="270"/>
      <c r="M43" s="151"/>
      <c r="N43" s="249"/>
      <c r="O43" s="271"/>
      <c r="P43" s="272"/>
      <c r="S43" s="554">
        <f>SUM(L39:L42)</f>
        <v>0</v>
      </c>
      <c r="T43" s="439"/>
    </row>
    <row r="44" spans="2:20" ht="14.25" customHeight="1">
      <c r="B44" s="147"/>
      <c r="C44" s="148"/>
      <c r="D44" s="148"/>
      <c r="E44" s="126"/>
      <c r="F44" s="151"/>
      <c r="G44" s="268"/>
      <c r="H44" s="126"/>
      <c r="I44" s="151"/>
      <c r="J44" s="269"/>
      <c r="K44" s="151"/>
      <c r="L44" s="270"/>
      <c r="M44" s="151"/>
      <c r="N44" s="249"/>
      <c r="O44" s="271"/>
      <c r="P44" s="272"/>
      <c r="S44" s="466"/>
      <c r="T44" s="463"/>
    </row>
    <row r="45" spans="2:20" ht="7.5" customHeight="1">
      <c r="B45" s="147"/>
      <c r="C45" s="148"/>
      <c r="D45" s="151"/>
      <c r="E45" s="151"/>
      <c r="F45" s="151"/>
      <c r="G45" s="151"/>
      <c r="H45" s="151"/>
      <c r="I45" s="151"/>
      <c r="J45" s="151"/>
      <c r="K45" s="151"/>
      <c r="L45" s="151"/>
      <c r="M45" s="151"/>
      <c r="N45" s="128" t="s">
        <v>0</v>
      </c>
      <c r="O45" s="151">
        <v>0</v>
      </c>
      <c r="P45" s="129"/>
    </row>
    <row r="46" spans="2:20" ht="15" customHeight="1">
      <c r="B46" s="445"/>
      <c r="C46" s="446"/>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76"/>
      <c r="R46" s="76"/>
    </row>
    <row r="47" spans="2:20" ht="15" customHeight="1">
      <c r="B47" s="445"/>
      <c r="C47" s="446"/>
      <c r="D47" s="152" t="str">
        <f>Texttabelle!E66</f>
        <v>Total des heures travaillées</v>
      </c>
      <c r="E47" s="152"/>
      <c r="F47" s="152"/>
      <c r="G47" s="152"/>
      <c r="H47" s="152"/>
      <c r="I47" s="152"/>
      <c r="J47" s="153"/>
      <c r="K47" s="153"/>
      <c r="L47" s="152">
        <f>SUM(S17,S24,S31,S38,S43)</f>
        <v>0</v>
      </c>
      <c r="M47" s="380"/>
      <c r="N47" s="460" t="str">
        <f>Texttabelle!E107</f>
        <v xml:space="preserve">pour l'année </v>
      </c>
      <c r="O47" s="153"/>
      <c r="P47" s="386">
        <f>Bilanz_bilan!D13</f>
        <v>0</v>
      </c>
      <c r="Q47" s="76"/>
      <c r="R47" s="76"/>
    </row>
    <row r="48" spans="2:20" ht="15" customHeight="1">
      <c r="B48" s="578"/>
      <c r="C48" s="579"/>
      <c r="D48" s="448" t="str">
        <f>Texttabelle!E105</f>
        <v>Solde temps de travail du mois actuel</v>
      </c>
      <c r="E48" s="413"/>
      <c r="F48" s="413"/>
      <c r="G48" s="413"/>
      <c r="H48" s="454"/>
      <c r="I48" s="454"/>
      <c r="J48" s="414"/>
      <c r="K48" s="414"/>
      <c r="L48" s="413">
        <f>L47-L46</f>
        <v>0</v>
      </c>
      <c r="M48" s="380"/>
      <c r="N48" s="240" t="str">
        <f>Texttabelle!E20</f>
        <v>Solde de vacances</v>
      </c>
      <c r="O48" s="127"/>
      <c r="P48" s="155"/>
      <c r="Q48" s="76"/>
      <c r="R48" s="76"/>
    </row>
    <row r="49" spans="2:18" ht="14.25" customHeight="1">
      <c r="B49" s="578"/>
      <c r="C49" s="579"/>
      <c r="D49" s="413"/>
      <c r="E49" s="413"/>
      <c r="F49" s="413"/>
      <c r="G49" s="413"/>
      <c r="H49" s="454"/>
      <c r="I49" s="454"/>
      <c r="J49" s="414"/>
      <c r="K49" s="414"/>
      <c r="L49" s="413"/>
      <c r="M49" s="380"/>
      <c r="N49" s="153" t="str">
        <f>Texttabelle!E70</f>
        <v>fin de mois</v>
      </c>
      <c r="O49" s="127"/>
      <c r="P49" s="386">
        <f ca="1">IF(TODAY()&lt;B12,0,SUM((Bilanz_bilan!$D$13)-(Bilanz_bilan!D32)))</f>
        <v>0</v>
      </c>
      <c r="Q49" s="76"/>
      <c r="R49" s="76"/>
    </row>
    <row r="50" spans="2:18" ht="5.25" customHeight="1">
      <c r="B50" s="578"/>
      <c r="C50" s="579"/>
      <c r="D50" s="447"/>
      <c r="E50" s="413"/>
      <c r="F50" s="413"/>
      <c r="G50" s="413"/>
      <c r="H50" s="454"/>
      <c r="I50" s="454"/>
      <c r="J50" s="414"/>
      <c r="K50" s="414"/>
      <c r="L50" s="413"/>
      <c r="M50" s="380"/>
      <c r="N50" s="153"/>
      <c r="O50" s="127"/>
      <c r="P50" s="386"/>
      <c r="Q50" s="76"/>
      <c r="R50" s="76"/>
    </row>
    <row r="51" spans="2:18" ht="27.75" hidden="1" customHeight="1" thickBot="1">
      <c r="B51" s="578"/>
      <c r="C51" s="579"/>
      <c r="D51" s="413"/>
      <c r="E51" s="413"/>
      <c r="F51" s="413"/>
      <c r="G51" s="413"/>
      <c r="H51" s="454"/>
      <c r="I51" s="454"/>
      <c r="J51" s="414"/>
      <c r="K51" s="414"/>
      <c r="L51" s="413"/>
      <c r="M51" s="380"/>
      <c r="N51" s="153"/>
      <c r="O51" s="127"/>
      <c r="P51" s="386"/>
      <c r="Q51" s="76"/>
      <c r="R51" s="76"/>
    </row>
    <row r="52" spans="2:18" ht="5.25" hidden="1" customHeight="1">
      <c r="B52" s="150"/>
      <c r="C52" s="126"/>
      <c r="D52" s="159"/>
      <c r="E52" s="160"/>
      <c r="F52" s="160"/>
      <c r="G52" s="160"/>
      <c r="H52" s="160"/>
      <c r="I52" s="160"/>
      <c r="J52" s="160"/>
      <c r="K52" s="160"/>
      <c r="L52" s="273"/>
      <c r="M52" s="161"/>
      <c r="N52" s="154"/>
      <c r="O52" s="160"/>
      <c r="P52" s="155"/>
    </row>
    <row r="53" spans="2:18" ht="35.25" customHeight="1">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row>
    <row r="54" spans="2:18" ht="9" customHeight="1" thickBot="1">
      <c r="B54" s="135"/>
      <c r="C54" s="136"/>
      <c r="D54" s="137"/>
      <c r="E54" s="137"/>
      <c r="F54" s="137"/>
      <c r="G54" s="137"/>
      <c r="H54" s="137"/>
      <c r="I54" s="137"/>
      <c r="J54" s="137"/>
      <c r="K54" s="137"/>
      <c r="L54" s="137"/>
      <c r="M54" s="137"/>
      <c r="N54" s="138"/>
      <c r="O54" s="137"/>
      <c r="P54" s="139"/>
    </row>
    <row r="55" spans="2:18" ht="7.5" customHeight="1">
      <c r="B55" s="106"/>
      <c r="C55" s="107"/>
      <c r="D55" s="108"/>
      <c r="E55" s="108"/>
      <c r="F55" s="108"/>
      <c r="G55" s="108"/>
      <c r="H55" s="108"/>
      <c r="I55" s="108"/>
      <c r="J55" s="108"/>
      <c r="K55" s="108"/>
      <c r="L55" s="108"/>
      <c r="M55" s="108"/>
      <c r="N55" s="109"/>
      <c r="O55" s="108"/>
      <c r="P55" s="110"/>
    </row>
    <row r="56" spans="2:18" ht="15" customHeight="1">
      <c r="B56" s="119" t="s">
        <v>6</v>
      </c>
      <c r="C56" s="112"/>
      <c r="D56" s="113"/>
      <c r="E56" s="113"/>
      <c r="F56" s="113"/>
      <c r="G56" s="113"/>
      <c r="H56" s="113"/>
      <c r="I56" s="113"/>
      <c r="J56" s="116" t="str">
        <f>Texttabelle!E75</f>
        <v>Enregistrement du temps de travail</v>
      </c>
      <c r="K56" s="113"/>
      <c r="L56" s="113"/>
      <c r="M56" s="113"/>
      <c r="N56" s="114"/>
      <c r="O56" s="113"/>
      <c r="P56" s="115"/>
    </row>
    <row r="57" spans="2:18" ht="7.5" customHeight="1">
      <c r="B57" s="111"/>
      <c r="C57" s="112"/>
      <c r="D57" s="113"/>
      <c r="E57" s="113"/>
      <c r="F57" s="113"/>
      <c r="G57" s="113"/>
      <c r="H57" s="113"/>
      <c r="I57" s="113"/>
      <c r="J57" s="114"/>
      <c r="K57" s="113"/>
      <c r="L57" s="113"/>
      <c r="M57" s="113"/>
      <c r="N57" s="114"/>
      <c r="O57" s="113"/>
      <c r="P57" s="115"/>
    </row>
    <row r="58" spans="2:18" ht="15" customHeight="1">
      <c r="B58" s="120" t="str">
        <f>"1 "&amp;Texttabelle!E35</f>
        <v>1 vacances</v>
      </c>
      <c r="C58" s="112"/>
      <c r="D58" s="294"/>
      <c r="E58" s="113"/>
      <c r="F58" s="113"/>
      <c r="G58" s="113"/>
      <c r="H58" s="113"/>
      <c r="I58" s="113"/>
      <c r="J58" s="114" t="str">
        <f>Texttabelle!E76</f>
        <v>Entrée valeur positive: 1:00</v>
      </c>
      <c r="K58" s="113"/>
      <c r="L58" s="113"/>
      <c r="M58" s="113"/>
      <c r="N58" s="114"/>
      <c r="O58" s="113"/>
      <c r="P58" s="115"/>
    </row>
    <row r="59" spans="2:18" ht="15" customHeight="1">
      <c r="B59" s="120" t="str">
        <f>"2 "&amp;Texttabelle!E36</f>
        <v>2 maladie</v>
      </c>
      <c r="C59" s="112"/>
      <c r="D59" s="294"/>
      <c r="E59" s="113"/>
      <c r="F59" s="113"/>
      <c r="G59" s="113"/>
      <c r="H59" s="113"/>
      <c r="I59" s="113"/>
      <c r="J59" s="114" t="str">
        <f>Texttabelle!E77</f>
        <v>Entrée valeur négative: -"1:00"</v>
      </c>
      <c r="K59" s="113"/>
      <c r="L59" s="113"/>
      <c r="M59" s="113"/>
      <c r="N59" s="114"/>
      <c r="O59" s="113"/>
      <c r="P59" s="115"/>
    </row>
    <row r="60" spans="2:18" ht="15" customHeight="1">
      <c r="B60" s="120" t="str">
        <f>"3 "&amp;Texttabelle!E37</f>
        <v>3 accident</v>
      </c>
      <c r="C60" s="112"/>
      <c r="D60" s="294"/>
      <c r="E60" s="113"/>
      <c r="F60" s="113"/>
      <c r="G60" s="113"/>
      <c r="H60" s="113"/>
      <c r="I60" s="113"/>
      <c r="J60" s="114"/>
      <c r="K60" s="113"/>
      <c r="L60" s="113"/>
      <c r="M60" s="113"/>
      <c r="N60" s="114"/>
      <c r="O60" s="113"/>
      <c r="P60" s="115"/>
    </row>
    <row r="61" spans="2:18" ht="15" customHeight="1">
      <c r="B61" s="120" t="str">
        <f>"4 "&amp;Texttabelle!E38</f>
        <v>4 militaire / s. civil / maternité</v>
      </c>
      <c r="C61" s="112"/>
      <c r="D61" s="294"/>
      <c r="E61" s="113"/>
      <c r="F61" s="115" t="str">
        <f>"9 "&amp;Texttabelle!E74</f>
        <v>9 correction</v>
      </c>
      <c r="G61" s="124"/>
      <c r="H61" s="294"/>
      <c r="I61" s="124"/>
      <c r="J61" s="116" t="str">
        <f>Texttabelle!E78</f>
        <v>vacances:</v>
      </c>
      <c r="K61" s="113"/>
      <c r="L61" s="113"/>
      <c r="M61" s="113"/>
      <c r="N61" s="114"/>
      <c r="O61" s="113"/>
      <c r="P61" s="115"/>
    </row>
    <row r="62" spans="2:18" ht="15.75" customHeight="1">
      <c r="B62" s="120" t="str">
        <f>"5 "&amp;Texttabelle!E39</f>
        <v>5 absence payée</v>
      </c>
      <c r="C62" s="112"/>
      <c r="D62" s="294"/>
      <c r="E62" s="113"/>
      <c r="F62" s="563" t="str">
        <f>"10 "&amp;Texttabelle!E85</f>
        <v xml:space="preserve">10 Trav. suppl. pris </v>
      </c>
      <c r="G62" s="113"/>
      <c r="H62" s="294"/>
      <c r="I62" s="113"/>
      <c r="J62" s="114" t="str">
        <f>Texttabelle!E79</f>
        <v>selon taux d'activité (100% = 8:00 h / 80% = 6:24 h)</v>
      </c>
      <c r="K62" s="113"/>
      <c r="L62" s="113"/>
      <c r="M62" s="113"/>
      <c r="N62" s="114"/>
      <c r="O62" s="113"/>
      <c r="P62" s="115"/>
    </row>
    <row r="63" spans="2:18" ht="7.5" customHeight="1" thickBot="1">
      <c r="B63" s="117"/>
      <c r="C63" s="118"/>
      <c r="D63" s="121"/>
      <c r="E63" s="121"/>
      <c r="F63" s="121"/>
      <c r="G63" s="121"/>
      <c r="H63" s="121"/>
      <c r="I63" s="121"/>
      <c r="J63" s="121"/>
      <c r="K63" s="121"/>
      <c r="L63" s="121"/>
      <c r="M63" s="121"/>
      <c r="N63" s="122"/>
      <c r="O63" s="121"/>
      <c r="P63" s="123"/>
    </row>
    <row r="64" spans="2:18" ht="6" customHeight="1">
      <c r="B64" s="77"/>
      <c r="C64" s="77"/>
      <c r="D64" s="78"/>
      <c r="E64" s="78"/>
      <c r="F64" s="78"/>
      <c r="G64" s="78"/>
      <c r="H64" s="78"/>
      <c r="I64" s="78"/>
      <c r="J64" s="78"/>
      <c r="K64" s="78"/>
      <c r="L64" s="78"/>
      <c r="M64" s="78"/>
      <c r="N64" s="79"/>
      <c r="O64" s="78"/>
      <c r="P64" s="80"/>
    </row>
    <row r="65" spans="2:16" ht="201.75" customHeight="1">
      <c r="B65" s="575">
        <f>Texttabelle!E80</f>
        <v>0</v>
      </c>
      <c r="C65" s="576"/>
      <c r="D65" s="576"/>
      <c r="E65" s="576"/>
      <c r="F65" s="576"/>
      <c r="G65" s="576"/>
      <c r="H65" s="576"/>
      <c r="I65" s="576"/>
      <c r="J65" s="576"/>
      <c r="K65" s="576"/>
      <c r="L65" s="576"/>
      <c r="M65" s="576"/>
      <c r="N65" s="576"/>
      <c r="O65" s="576"/>
      <c r="P65" s="576"/>
    </row>
    <row r="66" spans="2:16" ht="6" customHeight="1">
      <c r="B66" s="274"/>
      <c r="C66" s="77"/>
      <c r="D66" s="78"/>
      <c r="E66" s="78"/>
      <c r="F66" s="78"/>
      <c r="G66" s="78"/>
      <c r="H66" s="78"/>
      <c r="I66" s="78"/>
      <c r="J66" s="78"/>
      <c r="K66" s="78"/>
      <c r="L66" s="78"/>
      <c r="M66" s="78"/>
      <c r="N66" s="79"/>
      <c r="O66" s="78"/>
      <c r="P66" s="80"/>
    </row>
    <row r="67" spans="2:16" ht="171.75" customHeight="1">
      <c r="B67" s="575">
        <f>Texttabelle!E81</f>
        <v>0</v>
      </c>
      <c r="C67" s="576"/>
      <c r="D67" s="576"/>
      <c r="E67" s="576"/>
      <c r="F67" s="576"/>
      <c r="G67" s="576"/>
      <c r="H67" s="576"/>
      <c r="I67" s="576"/>
      <c r="J67" s="576"/>
      <c r="K67" s="576"/>
      <c r="L67" s="576"/>
      <c r="M67" s="576"/>
      <c r="N67" s="576"/>
      <c r="O67" s="576"/>
      <c r="P67" s="576"/>
    </row>
    <row r="68" spans="2:16" ht="15" customHeight="1">
      <c r="B68" s="275"/>
      <c r="C68" s="77"/>
      <c r="D68" s="78"/>
      <c r="E68" s="78"/>
      <c r="F68" s="78"/>
      <c r="G68" s="78"/>
      <c r="H68" s="78"/>
      <c r="I68" s="78"/>
      <c r="J68" s="78"/>
      <c r="K68" s="78"/>
      <c r="L68" s="78"/>
      <c r="M68" s="78"/>
      <c r="N68" s="79"/>
      <c r="O68" s="78"/>
      <c r="P68" s="80"/>
    </row>
    <row r="69" spans="2:16" ht="15" customHeight="1">
      <c r="B69" s="275"/>
      <c r="C69" s="77"/>
      <c r="D69" s="78"/>
      <c r="E69" s="78"/>
      <c r="F69" s="78"/>
      <c r="G69" s="78"/>
      <c r="H69" s="78"/>
      <c r="I69" s="78"/>
      <c r="J69" s="78"/>
      <c r="K69" s="78"/>
      <c r="L69" s="78"/>
      <c r="M69" s="78"/>
      <c r="N69" s="79"/>
      <c r="O69" s="78"/>
      <c r="P69" s="80"/>
    </row>
    <row r="70" spans="2:16" ht="15" customHeight="1">
      <c r="B70" s="275"/>
      <c r="C70" s="77"/>
      <c r="D70" s="78"/>
      <c r="E70" s="78"/>
      <c r="F70" s="78"/>
      <c r="G70" s="78"/>
      <c r="H70" s="78"/>
      <c r="I70" s="78"/>
      <c r="J70" s="78"/>
      <c r="K70" s="78"/>
      <c r="L70" s="78"/>
      <c r="M70" s="78"/>
      <c r="N70" s="79"/>
      <c r="O70" s="78"/>
      <c r="P70" s="80"/>
    </row>
    <row r="71" spans="2:16" ht="15" customHeight="1">
      <c r="B71" s="274"/>
      <c r="C71" s="77"/>
      <c r="D71" s="78"/>
      <c r="E71" s="78"/>
      <c r="F71" s="78"/>
      <c r="G71" s="78"/>
      <c r="H71" s="78"/>
      <c r="I71" s="78"/>
      <c r="J71" s="78"/>
      <c r="K71" s="78"/>
      <c r="L71" s="78"/>
      <c r="M71" s="78"/>
      <c r="N71" s="79"/>
      <c r="O71" s="78"/>
      <c r="P71" s="80"/>
    </row>
    <row r="72" spans="2:16" ht="15" customHeight="1">
      <c r="B72" s="275"/>
      <c r="C72" s="77"/>
      <c r="D72" s="78"/>
      <c r="E72" s="78"/>
      <c r="F72" s="78"/>
      <c r="G72" s="78"/>
      <c r="H72" s="78"/>
      <c r="I72" s="78"/>
      <c r="J72" s="78"/>
      <c r="K72" s="78"/>
      <c r="L72" s="78"/>
      <c r="M72" s="78"/>
      <c r="N72" s="79"/>
      <c r="O72" s="78"/>
      <c r="P72" s="80"/>
    </row>
    <row r="73" spans="2:16" ht="15" customHeight="1">
      <c r="B73" s="275"/>
      <c r="C73" s="77"/>
      <c r="D73" s="77"/>
      <c r="E73" s="78"/>
      <c r="F73" s="78"/>
      <c r="G73" s="78"/>
      <c r="H73" s="78"/>
      <c r="I73" s="78"/>
      <c r="J73" s="78"/>
      <c r="K73" s="78"/>
      <c r="L73" s="78"/>
      <c r="M73" s="78"/>
      <c r="N73" s="79"/>
      <c r="O73" s="78"/>
      <c r="P73" s="80"/>
    </row>
    <row r="74" spans="2:16" ht="15" customHeight="1">
      <c r="B74" s="274"/>
      <c r="C74" s="77"/>
      <c r="D74" s="77"/>
      <c r="E74" s="78"/>
      <c r="F74" s="78"/>
      <c r="G74" s="78"/>
      <c r="H74" s="78"/>
      <c r="I74" s="78"/>
      <c r="J74" s="78"/>
      <c r="K74" s="78"/>
      <c r="L74" s="78"/>
      <c r="M74" s="78"/>
      <c r="N74" s="79"/>
      <c r="O74" s="78"/>
      <c r="P74" s="80"/>
    </row>
    <row r="75" spans="2:16" ht="15" customHeight="1">
      <c r="B75" s="274"/>
      <c r="C75" s="77"/>
      <c r="D75" s="77"/>
      <c r="E75" s="78"/>
      <c r="F75" s="78"/>
      <c r="G75" s="78"/>
      <c r="H75" s="78"/>
      <c r="I75" s="78"/>
      <c r="J75" s="78"/>
      <c r="K75" s="78"/>
      <c r="L75" s="78"/>
      <c r="M75" s="78"/>
      <c r="N75" s="79"/>
      <c r="O75" s="78"/>
      <c r="P75" s="80"/>
    </row>
    <row r="76" spans="2:16" ht="15" customHeight="1">
      <c r="B76" s="276"/>
      <c r="C76" s="77"/>
      <c r="D76" s="77"/>
      <c r="E76" s="78"/>
      <c r="F76" s="78"/>
      <c r="G76" s="78"/>
      <c r="H76" s="78"/>
      <c r="I76" s="78"/>
      <c r="J76" s="78"/>
      <c r="K76" s="78"/>
      <c r="L76" s="78"/>
      <c r="M76" s="78"/>
      <c r="N76" s="79"/>
      <c r="O76" s="78"/>
      <c r="P76" s="80"/>
    </row>
    <row r="77" spans="2:16" ht="15" customHeight="1">
      <c r="B77" s="275"/>
      <c r="C77" s="77"/>
      <c r="D77" s="77"/>
      <c r="E77" s="78"/>
      <c r="F77" s="78"/>
      <c r="G77" s="78"/>
      <c r="H77" s="78"/>
      <c r="I77" s="78"/>
      <c r="J77" s="78"/>
      <c r="K77" s="78"/>
      <c r="L77" s="78"/>
      <c r="M77" s="78"/>
      <c r="N77" s="79"/>
      <c r="O77" s="78"/>
      <c r="P77" s="80"/>
    </row>
    <row r="78" spans="2:16" ht="15" customHeight="1">
      <c r="B78" s="275"/>
      <c r="C78" s="77"/>
      <c r="D78" s="77"/>
      <c r="E78" s="78"/>
      <c r="F78" s="78"/>
      <c r="G78" s="78"/>
      <c r="H78" s="78"/>
      <c r="I78" s="78"/>
      <c r="J78" s="78"/>
      <c r="K78" s="78"/>
      <c r="L78" s="78"/>
      <c r="M78" s="78"/>
      <c r="N78" s="79"/>
      <c r="O78" s="78"/>
      <c r="P78" s="80"/>
    </row>
    <row r="79" spans="2:16" ht="15" customHeight="1">
      <c r="B79" s="275"/>
      <c r="C79" s="77"/>
      <c r="D79" s="77"/>
      <c r="E79" s="78"/>
      <c r="F79" s="78"/>
      <c r="G79" s="78"/>
      <c r="H79" s="78"/>
      <c r="I79" s="78"/>
      <c r="J79" s="78"/>
      <c r="K79" s="78"/>
      <c r="L79" s="78"/>
      <c r="M79" s="78"/>
      <c r="N79" s="79"/>
      <c r="O79" s="78"/>
      <c r="P79" s="80"/>
    </row>
    <row r="80" spans="2:16" ht="15" customHeight="1">
      <c r="B80" s="77"/>
      <c r="C80" s="77"/>
      <c r="D80" s="77"/>
      <c r="E80" s="78"/>
      <c r="F80" s="78"/>
      <c r="G80" s="78"/>
      <c r="H80" s="78"/>
      <c r="I80" s="78"/>
      <c r="J80" s="78"/>
      <c r="K80" s="78"/>
      <c r="L80" s="78"/>
      <c r="M80" s="78"/>
      <c r="N80" s="79"/>
      <c r="O80" s="78"/>
      <c r="P80" s="80"/>
    </row>
    <row r="81" spans="2:16" ht="15" customHeight="1">
      <c r="B81" s="77"/>
      <c r="C81" s="77"/>
      <c r="D81" s="77"/>
      <c r="E81" s="78"/>
      <c r="F81" s="78"/>
      <c r="G81" s="78"/>
      <c r="H81" s="78"/>
      <c r="I81" s="78"/>
      <c r="J81" s="78"/>
      <c r="K81" s="78"/>
      <c r="L81" s="78"/>
      <c r="M81" s="78"/>
      <c r="N81" s="79"/>
      <c r="O81" s="78"/>
      <c r="P81" s="80"/>
    </row>
    <row r="82" spans="2:16" ht="15" customHeight="1">
      <c r="B82" s="77"/>
      <c r="C82" s="77"/>
      <c r="D82" s="77"/>
      <c r="E82" s="78"/>
      <c r="F82" s="78"/>
      <c r="G82" s="78"/>
      <c r="H82" s="78"/>
      <c r="I82" s="78"/>
      <c r="J82" s="78"/>
      <c r="K82" s="78"/>
      <c r="L82" s="78"/>
      <c r="M82" s="78"/>
      <c r="N82" s="79"/>
      <c r="O82" s="78"/>
      <c r="P82" s="80"/>
    </row>
    <row r="83" spans="2:16" ht="15" customHeight="1">
      <c r="B83" s="77"/>
      <c r="C83" s="77"/>
      <c r="D83" s="77"/>
      <c r="E83" s="78"/>
      <c r="F83" s="78"/>
      <c r="G83" s="78"/>
      <c r="H83" s="78"/>
      <c r="I83" s="78"/>
      <c r="J83" s="78"/>
      <c r="K83" s="78"/>
      <c r="L83" s="78"/>
      <c r="M83" s="78"/>
      <c r="N83" s="79"/>
      <c r="O83" s="78"/>
      <c r="P83" s="80"/>
    </row>
    <row r="84" spans="2:16" ht="15" customHeight="1">
      <c r="B84" s="77"/>
      <c r="C84" s="77"/>
      <c r="D84" s="77"/>
      <c r="E84" s="78"/>
      <c r="F84" s="78"/>
      <c r="G84" s="78"/>
      <c r="H84" s="78"/>
      <c r="I84" s="78"/>
      <c r="J84" s="78"/>
      <c r="K84" s="78"/>
      <c r="L84" s="78"/>
      <c r="M84" s="78"/>
      <c r="N84" s="79"/>
      <c r="O84" s="78"/>
      <c r="P84" s="80"/>
    </row>
    <row r="85" spans="2:16" ht="15" customHeight="1">
      <c r="B85" s="77"/>
      <c r="C85" s="77"/>
      <c r="D85" s="77"/>
      <c r="E85" s="78"/>
      <c r="F85" s="78"/>
      <c r="G85" s="78"/>
      <c r="H85" s="78"/>
      <c r="I85" s="78"/>
      <c r="J85" s="78"/>
      <c r="K85" s="78"/>
      <c r="L85" s="78"/>
      <c r="M85" s="78"/>
      <c r="N85" s="79"/>
      <c r="O85" s="78"/>
      <c r="P85" s="80"/>
    </row>
    <row r="86" spans="2:16" ht="15" customHeight="1">
      <c r="B86" s="77"/>
      <c r="C86" s="77"/>
      <c r="D86" s="77"/>
      <c r="E86" s="78"/>
      <c r="F86" s="78"/>
      <c r="G86" s="78"/>
      <c r="H86" s="78"/>
      <c r="I86" s="78"/>
      <c r="J86" s="78"/>
      <c r="K86" s="78"/>
      <c r="L86" s="78"/>
      <c r="M86" s="78"/>
      <c r="N86" s="79"/>
      <c r="O86" s="78"/>
      <c r="P86" s="80"/>
    </row>
    <row r="87" spans="2:16" ht="15" customHeight="1">
      <c r="B87" s="77"/>
      <c r="C87" s="77"/>
      <c r="D87" s="77"/>
      <c r="E87" s="78"/>
      <c r="F87" s="78"/>
      <c r="G87" s="78"/>
      <c r="H87" s="78"/>
      <c r="I87" s="78"/>
      <c r="J87" s="78"/>
      <c r="K87" s="78"/>
      <c r="L87" s="78"/>
      <c r="M87" s="78"/>
      <c r="N87" s="79"/>
      <c r="O87" s="78"/>
      <c r="P87" s="80"/>
    </row>
    <row r="88" spans="2:16" ht="15" customHeight="1">
      <c r="B88" s="77"/>
      <c r="C88" s="77"/>
      <c r="D88" s="77"/>
      <c r="E88" s="78"/>
      <c r="F88" s="78"/>
      <c r="G88" s="78"/>
      <c r="H88" s="78"/>
      <c r="I88" s="78"/>
      <c r="J88" s="78"/>
      <c r="K88" s="78"/>
      <c r="L88" s="78"/>
      <c r="M88" s="78"/>
      <c r="N88" s="79"/>
      <c r="O88" s="78"/>
      <c r="P88" s="80"/>
    </row>
    <row r="89" spans="2:16" ht="15" customHeight="1">
      <c r="B89" s="77"/>
      <c r="C89" s="77"/>
      <c r="D89" s="77"/>
      <c r="E89" s="78"/>
      <c r="F89" s="78"/>
      <c r="G89" s="78"/>
      <c r="H89" s="78"/>
      <c r="I89" s="78"/>
      <c r="J89" s="78"/>
      <c r="K89" s="78"/>
      <c r="L89" s="78"/>
      <c r="M89" s="78"/>
      <c r="N89" s="79"/>
      <c r="O89" s="78"/>
      <c r="P89" s="80"/>
    </row>
    <row r="90" spans="2:16" ht="15" customHeight="1">
      <c r="B90" s="77"/>
      <c r="C90" s="77"/>
      <c r="D90" s="77"/>
      <c r="E90" s="78"/>
      <c r="F90" s="78"/>
      <c r="G90" s="78"/>
      <c r="H90" s="78"/>
      <c r="I90" s="78"/>
      <c r="J90" s="78"/>
      <c r="K90" s="78"/>
      <c r="L90" s="78"/>
      <c r="M90" s="78"/>
      <c r="N90" s="79"/>
      <c r="O90" s="78"/>
      <c r="P90" s="80"/>
    </row>
    <row r="91" spans="2:16" ht="15" customHeight="1">
      <c r="B91" s="77"/>
      <c r="C91" s="77"/>
      <c r="D91" s="77"/>
      <c r="E91" s="78"/>
      <c r="F91" s="78"/>
      <c r="G91" s="78"/>
      <c r="H91" s="78"/>
      <c r="I91" s="78"/>
      <c r="J91" s="78"/>
      <c r="K91" s="78"/>
      <c r="L91" s="78"/>
      <c r="M91" s="78"/>
      <c r="N91" s="79"/>
      <c r="O91" s="78"/>
      <c r="P91" s="80"/>
    </row>
    <row r="92" spans="2:16" ht="15" customHeight="1">
      <c r="B92" s="77"/>
      <c r="C92" s="77"/>
      <c r="D92" s="77"/>
      <c r="E92" s="78"/>
      <c r="F92" s="78"/>
      <c r="G92" s="78"/>
      <c r="H92" s="78"/>
      <c r="I92" s="78"/>
      <c r="J92" s="78"/>
      <c r="K92" s="78"/>
      <c r="L92" s="78"/>
      <c r="M92" s="78"/>
      <c r="N92" s="79"/>
      <c r="O92" s="78"/>
      <c r="P92" s="80"/>
    </row>
    <row r="93" spans="2:16" ht="15" customHeight="1">
      <c r="B93" s="77"/>
      <c r="C93" s="77"/>
      <c r="D93" s="77"/>
      <c r="E93" s="78"/>
      <c r="F93" s="78"/>
      <c r="G93" s="78"/>
      <c r="H93" s="78"/>
      <c r="I93" s="78"/>
      <c r="J93" s="78"/>
      <c r="K93" s="78"/>
      <c r="L93" s="78"/>
      <c r="M93" s="78"/>
      <c r="N93" s="79"/>
      <c r="O93" s="78"/>
      <c r="P93" s="80"/>
    </row>
    <row r="94" spans="2:16" ht="15" customHeight="1">
      <c r="B94" s="77"/>
      <c r="C94" s="77"/>
      <c r="D94" s="77"/>
      <c r="E94" s="78"/>
      <c r="F94" s="78"/>
      <c r="G94" s="78"/>
      <c r="H94" s="78"/>
      <c r="I94" s="78"/>
      <c r="J94" s="78"/>
      <c r="K94" s="78"/>
      <c r="L94" s="78"/>
      <c r="M94" s="78"/>
      <c r="N94" s="79"/>
      <c r="O94" s="78"/>
      <c r="P94" s="80"/>
    </row>
    <row r="95" spans="2:16" ht="15" customHeight="1">
      <c r="B95" s="77"/>
      <c r="C95" s="77"/>
      <c r="D95" s="77"/>
      <c r="E95" s="78"/>
      <c r="F95" s="78"/>
      <c r="G95" s="78"/>
      <c r="H95" s="78"/>
      <c r="I95" s="78"/>
      <c r="J95" s="78"/>
      <c r="K95" s="78"/>
      <c r="L95" s="78"/>
      <c r="M95" s="78"/>
      <c r="N95" s="79"/>
      <c r="O95" s="78"/>
      <c r="P95" s="80"/>
    </row>
    <row r="96" spans="2:16" ht="15" customHeight="1">
      <c r="B96" s="77"/>
      <c r="C96" s="77"/>
      <c r="D96" s="77"/>
      <c r="E96" s="78"/>
      <c r="F96" s="78"/>
      <c r="G96" s="78"/>
      <c r="H96" s="78"/>
      <c r="I96" s="78"/>
      <c r="J96" s="78"/>
      <c r="K96" s="78"/>
      <c r="L96" s="78"/>
      <c r="M96" s="78"/>
      <c r="N96" s="79"/>
      <c r="O96" s="78"/>
      <c r="P96" s="80"/>
    </row>
    <row r="97" spans="2:16" ht="15" customHeight="1">
      <c r="B97" s="77"/>
      <c r="C97" s="77"/>
      <c r="D97" s="77"/>
      <c r="E97" s="78"/>
      <c r="F97" s="78"/>
      <c r="G97" s="78"/>
      <c r="H97" s="78"/>
      <c r="I97" s="78"/>
      <c r="J97" s="78"/>
      <c r="K97" s="78"/>
      <c r="L97" s="78"/>
      <c r="M97" s="78"/>
      <c r="N97" s="79"/>
      <c r="O97" s="78"/>
      <c r="P97" s="80"/>
    </row>
    <row r="98" spans="2:16" ht="15" customHeight="1">
      <c r="B98" s="77"/>
      <c r="C98" s="77"/>
      <c r="D98" s="77"/>
      <c r="E98" s="78"/>
      <c r="F98" s="78"/>
      <c r="G98" s="78"/>
      <c r="H98" s="78"/>
      <c r="I98" s="78"/>
      <c r="J98" s="78"/>
      <c r="K98" s="78"/>
      <c r="L98" s="78"/>
      <c r="M98" s="78"/>
      <c r="N98" s="79"/>
      <c r="O98" s="78"/>
      <c r="P98" s="80"/>
    </row>
    <row r="99" spans="2:16" ht="15" customHeight="1">
      <c r="B99" s="77"/>
      <c r="C99" s="77"/>
      <c r="D99" s="77"/>
      <c r="E99" s="78"/>
      <c r="F99" s="78"/>
      <c r="G99" s="78"/>
      <c r="H99" s="78"/>
      <c r="I99" s="78"/>
      <c r="J99" s="78"/>
      <c r="K99" s="78"/>
      <c r="L99" s="78"/>
      <c r="M99" s="78"/>
      <c r="N99" s="79"/>
      <c r="O99" s="78"/>
      <c r="P99" s="80"/>
    </row>
    <row r="100" spans="2:16" ht="15" customHeight="1">
      <c r="B100" s="77"/>
      <c r="C100" s="77"/>
      <c r="D100" s="77"/>
      <c r="E100" s="78"/>
      <c r="F100" s="78"/>
      <c r="G100" s="78"/>
      <c r="H100" s="78"/>
      <c r="I100" s="78"/>
      <c r="J100" s="78"/>
      <c r="K100" s="78"/>
      <c r="L100" s="78"/>
      <c r="M100" s="78"/>
      <c r="N100" s="79"/>
      <c r="O100" s="78"/>
      <c r="P100" s="80"/>
    </row>
    <row r="101" spans="2:16" ht="15" customHeight="1">
      <c r="B101" s="77"/>
      <c r="C101" s="77"/>
      <c r="D101" s="77"/>
      <c r="E101" s="78"/>
      <c r="F101" s="78"/>
      <c r="G101" s="78"/>
      <c r="H101" s="78"/>
      <c r="I101" s="78"/>
      <c r="J101" s="78"/>
      <c r="K101" s="78"/>
      <c r="L101" s="78"/>
      <c r="M101" s="78"/>
      <c r="N101" s="79"/>
      <c r="O101" s="78"/>
      <c r="P101" s="80"/>
    </row>
    <row r="102" spans="2:16" ht="15" customHeight="1">
      <c r="B102" s="77"/>
      <c r="C102" s="77"/>
      <c r="D102" s="77"/>
      <c r="E102" s="78"/>
      <c r="F102" s="78"/>
      <c r="G102" s="78"/>
      <c r="H102" s="78"/>
      <c r="I102" s="78"/>
      <c r="J102" s="78"/>
      <c r="K102" s="78"/>
      <c r="L102" s="78"/>
      <c r="M102" s="78"/>
      <c r="N102" s="79"/>
      <c r="O102" s="78"/>
      <c r="P102" s="80"/>
    </row>
    <row r="103" spans="2:16" ht="15" customHeight="1">
      <c r="B103" s="77"/>
      <c r="C103" s="77"/>
      <c r="D103" s="77"/>
      <c r="E103" s="78"/>
      <c r="F103" s="78"/>
      <c r="G103" s="78"/>
      <c r="H103" s="78"/>
      <c r="I103" s="78"/>
      <c r="J103" s="78"/>
      <c r="K103" s="78"/>
      <c r="L103" s="78"/>
      <c r="M103" s="78"/>
      <c r="N103" s="79"/>
      <c r="O103" s="78"/>
      <c r="P103" s="80"/>
    </row>
    <row r="104" spans="2:16" ht="15" customHeight="1">
      <c r="B104" s="77"/>
      <c r="C104" s="77"/>
      <c r="D104" s="77"/>
      <c r="E104" s="78"/>
      <c r="F104" s="78"/>
      <c r="G104" s="78"/>
      <c r="H104" s="78"/>
      <c r="I104" s="78"/>
      <c r="J104" s="78"/>
      <c r="K104" s="78"/>
      <c r="L104" s="78"/>
      <c r="M104" s="78"/>
      <c r="N104" s="79"/>
      <c r="O104" s="78"/>
      <c r="P104" s="80"/>
    </row>
    <row r="105" spans="2:16" ht="15" customHeight="1">
      <c r="B105" s="77"/>
      <c r="C105" s="77"/>
      <c r="D105" s="77"/>
      <c r="E105" s="78"/>
      <c r="F105" s="78"/>
      <c r="G105" s="78"/>
      <c r="H105" s="78"/>
      <c r="I105" s="78"/>
      <c r="J105" s="78"/>
      <c r="K105" s="78"/>
      <c r="L105" s="78"/>
      <c r="M105" s="78"/>
      <c r="N105" s="79"/>
      <c r="O105" s="78"/>
      <c r="P105" s="80"/>
    </row>
    <row r="106" spans="2:16" ht="15" customHeight="1">
      <c r="B106" s="77"/>
      <c r="C106" s="77"/>
      <c r="D106" s="77"/>
      <c r="E106" s="78"/>
      <c r="F106" s="78"/>
      <c r="G106" s="78"/>
      <c r="H106" s="78"/>
      <c r="I106" s="78"/>
      <c r="J106" s="78"/>
      <c r="K106" s="78"/>
      <c r="L106" s="78"/>
      <c r="M106" s="78"/>
      <c r="N106" s="79"/>
      <c r="O106" s="78"/>
      <c r="P106" s="80"/>
    </row>
    <row r="107" spans="2:16" ht="15" customHeight="1">
      <c r="B107" s="77"/>
      <c r="C107" s="77"/>
      <c r="D107" s="77"/>
      <c r="E107" s="78"/>
      <c r="F107" s="78"/>
      <c r="G107" s="78"/>
      <c r="H107" s="78"/>
      <c r="I107" s="78"/>
      <c r="J107" s="78"/>
      <c r="K107" s="78"/>
      <c r="L107" s="78"/>
      <c r="M107" s="78"/>
      <c r="N107" s="79"/>
      <c r="O107" s="78"/>
      <c r="P107" s="80"/>
    </row>
    <row r="108" spans="2:16" ht="15" customHeight="1">
      <c r="B108" s="77"/>
      <c r="C108" s="77"/>
      <c r="D108" s="77"/>
      <c r="E108" s="78"/>
      <c r="F108" s="78"/>
      <c r="G108" s="78"/>
      <c r="H108" s="78"/>
      <c r="I108" s="78"/>
      <c r="J108" s="78"/>
      <c r="K108" s="78"/>
      <c r="L108" s="78"/>
      <c r="M108" s="78"/>
      <c r="N108" s="79"/>
      <c r="O108" s="78"/>
      <c r="P108" s="80"/>
    </row>
    <row r="109" spans="2:16" ht="15" customHeight="1">
      <c r="B109" s="77"/>
      <c r="C109" s="77"/>
      <c r="D109" s="77"/>
      <c r="E109" s="78"/>
      <c r="F109" s="78"/>
      <c r="G109" s="78"/>
      <c r="H109" s="78"/>
      <c r="I109" s="78"/>
      <c r="J109" s="78"/>
      <c r="K109" s="78"/>
      <c r="L109" s="78"/>
      <c r="M109" s="78"/>
      <c r="N109" s="79"/>
      <c r="O109" s="78"/>
      <c r="P109" s="80"/>
    </row>
    <row r="110" spans="2:16" ht="15" customHeight="1">
      <c r="B110" s="77"/>
      <c r="C110" s="77"/>
      <c r="D110" s="77"/>
      <c r="E110" s="78"/>
      <c r="F110" s="78"/>
      <c r="G110" s="78"/>
      <c r="H110" s="78"/>
      <c r="I110" s="78"/>
      <c r="J110" s="78"/>
      <c r="K110" s="78"/>
      <c r="L110" s="78"/>
      <c r="M110" s="78"/>
      <c r="N110" s="79"/>
      <c r="O110" s="78"/>
      <c r="P110" s="80"/>
    </row>
    <row r="111" spans="2:16" ht="15" customHeight="1">
      <c r="B111" s="77"/>
      <c r="C111" s="77"/>
      <c r="D111" s="77"/>
      <c r="E111" s="78"/>
      <c r="F111" s="78"/>
      <c r="G111" s="78"/>
      <c r="H111" s="78"/>
      <c r="I111" s="78"/>
      <c r="J111" s="78"/>
      <c r="K111" s="78"/>
      <c r="L111" s="78"/>
      <c r="M111" s="78"/>
      <c r="N111" s="79"/>
      <c r="O111" s="78"/>
      <c r="P111" s="80"/>
    </row>
    <row r="112" spans="2:16" ht="15" customHeight="1">
      <c r="B112" s="77"/>
      <c r="C112" s="77"/>
      <c r="D112" s="77"/>
      <c r="E112" s="78"/>
      <c r="F112" s="78"/>
      <c r="G112" s="78"/>
      <c r="H112" s="78"/>
      <c r="I112" s="78"/>
      <c r="J112" s="78"/>
      <c r="K112" s="78"/>
      <c r="L112" s="78"/>
      <c r="M112" s="78"/>
      <c r="N112" s="79"/>
      <c r="O112" s="78"/>
      <c r="P112" s="80"/>
    </row>
    <row r="113" spans="2:16" ht="15" customHeight="1">
      <c r="B113" s="77"/>
      <c r="C113" s="77"/>
      <c r="D113" s="77"/>
      <c r="E113" s="78"/>
      <c r="F113" s="78"/>
      <c r="G113" s="78"/>
      <c r="H113" s="78"/>
      <c r="I113" s="78"/>
      <c r="J113" s="78"/>
      <c r="K113" s="78"/>
      <c r="L113" s="78"/>
      <c r="M113" s="78"/>
      <c r="N113" s="79"/>
      <c r="O113" s="78"/>
      <c r="P113" s="80"/>
    </row>
    <row r="114" spans="2:16" ht="15" customHeight="1">
      <c r="B114" s="77"/>
      <c r="C114" s="77"/>
      <c r="D114" s="77"/>
      <c r="E114" s="78"/>
      <c r="F114" s="78"/>
      <c r="G114" s="78"/>
      <c r="H114" s="78"/>
      <c r="I114" s="78"/>
      <c r="J114" s="78"/>
      <c r="K114" s="78"/>
      <c r="L114" s="78"/>
      <c r="M114" s="78"/>
      <c r="N114" s="79"/>
      <c r="O114" s="78"/>
      <c r="P114" s="80"/>
    </row>
    <row r="115" spans="2:16" ht="15" customHeight="1">
      <c r="B115" s="77"/>
      <c r="C115" s="77"/>
      <c r="D115" s="77"/>
      <c r="E115" s="78"/>
      <c r="F115" s="78"/>
      <c r="G115" s="78"/>
      <c r="H115" s="78"/>
      <c r="I115" s="78"/>
      <c r="J115" s="78"/>
      <c r="K115" s="78"/>
      <c r="L115" s="78"/>
      <c r="M115" s="78"/>
      <c r="N115" s="79"/>
      <c r="O115" s="78"/>
      <c r="P115" s="80"/>
    </row>
    <row r="116" spans="2:16" ht="15" customHeight="1">
      <c r="B116" s="77"/>
      <c r="C116" s="77"/>
      <c r="D116" s="77"/>
      <c r="E116" s="78"/>
      <c r="F116" s="78"/>
      <c r="G116" s="78"/>
      <c r="H116" s="78"/>
      <c r="I116" s="78"/>
      <c r="J116" s="78"/>
      <c r="K116" s="78"/>
      <c r="L116" s="78"/>
      <c r="M116" s="78"/>
      <c r="N116" s="79"/>
      <c r="O116" s="78"/>
      <c r="P116" s="80"/>
    </row>
    <row r="117" spans="2:16" ht="15" customHeight="1">
      <c r="B117" s="77"/>
      <c r="C117" s="77"/>
      <c r="D117" s="77"/>
      <c r="E117" s="78"/>
      <c r="F117" s="78"/>
      <c r="G117" s="78"/>
      <c r="H117" s="78"/>
      <c r="I117" s="78"/>
      <c r="J117" s="78"/>
      <c r="K117" s="78"/>
      <c r="L117" s="78"/>
      <c r="M117" s="78"/>
      <c r="N117" s="79"/>
      <c r="O117" s="78"/>
      <c r="P117" s="80"/>
    </row>
    <row r="118" spans="2:16" ht="15" customHeight="1">
      <c r="B118" s="77"/>
      <c r="C118" s="77"/>
      <c r="D118" s="77"/>
      <c r="E118" s="78"/>
      <c r="F118" s="78"/>
      <c r="G118" s="78"/>
      <c r="H118" s="78"/>
      <c r="I118" s="78"/>
      <c r="J118" s="78"/>
      <c r="K118" s="78"/>
      <c r="L118" s="78"/>
      <c r="M118" s="78"/>
      <c r="N118" s="79"/>
      <c r="O118" s="78"/>
      <c r="P118" s="80"/>
    </row>
    <row r="119" spans="2:16" ht="15" customHeight="1">
      <c r="B119" s="77"/>
      <c r="C119" s="77"/>
      <c r="D119" s="77"/>
      <c r="E119" s="78"/>
      <c r="F119" s="78"/>
      <c r="G119" s="78"/>
      <c r="H119" s="78"/>
      <c r="I119" s="78"/>
      <c r="J119" s="78"/>
      <c r="K119" s="78"/>
      <c r="L119" s="78"/>
      <c r="M119" s="78"/>
      <c r="N119" s="79"/>
      <c r="O119" s="78"/>
      <c r="P119" s="80"/>
    </row>
    <row r="120" spans="2:16" ht="15" customHeight="1">
      <c r="B120" s="77"/>
      <c r="C120" s="77"/>
      <c r="D120" s="77"/>
      <c r="E120" s="78"/>
      <c r="F120" s="78"/>
      <c r="G120" s="78"/>
      <c r="H120" s="78"/>
      <c r="I120" s="78"/>
      <c r="J120" s="78"/>
      <c r="K120" s="78"/>
      <c r="L120" s="78"/>
      <c r="M120" s="78"/>
      <c r="N120" s="79"/>
      <c r="O120" s="78"/>
      <c r="P120" s="80"/>
    </row>
    <row r="121" spans="2:16" ht="15" customHeight="1">
      <c r="B121" s="77"/>
      <c r="C121" s="77"/>
      <c r="D121" s="77"/>
      <c r="E121" s="78"/>
      <c r="F121" s="78"/>
      <c r="G121" s="78"/>
      <c r="H121" s="78"/>
      <c r="I121" s="78"/>
      <c r="J121" s="78"/>
      <c r="K121" s="78"/>
      <c r="L121" s="78"/>
      <c r="M121" s="78"/>
      <c r="N121" s="79"/>
      <c r="O121" s="78"/>
      <c r="P121" s="80"/>
    </row>
    <row r="122" spans="2:16" ht="15" customHeight="1">
      <c r="B122" s="77"/>
      <c r="C122" s="77"/>
      <c r="D122" s="77"/>
      <c r="E122" s="78"/>
      <c r="F122" s="78"/>
      <c r="G122" s="78"/>
      <c r="H122" s="78"/>
      <c r="I122" s="78"/>
      <c r="J122" s="78"/>
      <c r="K122" s="78"/>
      <c r="L122" s="78"/>
      <c r="M122" s="78"/>
      <c r="N122" s="79"/>
      <c r="O122" s="78"/>
      <c r="P122" s="80"/>
    </row>
    <row r="123" spans="2:16" ht="15" customHeight="1">
      <c r="B123" s="77"/>
      <c r="C123" s="77"/>
      <c r="D123" s="77"/>
      <c r="E123" s="78"/>
      <c r="F123" s="78"/>
      <c r="G123" s="78"/>
      <c r="H123" s="78"/>
      <c r="I123" s="78"/>
      <c r="J123" s="78"/>
      <c r="K123" s="78"/>
      <c r="L123" s="78"/>
      <c r="M123" s="78"/>
      <c r="N123" s="79"/>
      <c r="O123" s="78"/>
      <c r="P123" s="80"/>
    </row>
    <row r="124" spans="2:16" ht="15" customHeight="1">
      <c r="B124" s="77"/>
      <c r="C124" s="77"/>
      <c r="D124" s="77"/>
      <c r="E124" s="78"/>
      <c r="F124" s="78"/>
      <c r="G124" s="78"/>
      <c r="H124" s="78"/>
      <c r="I124" s="78"/>
      <c r="J124" s="78"/>
      <c r="K124" s="78"/>
      <c r="L124" s="78"/>
      <c r="M124" s="78"/>
      <c r="N124" s="79"/>
      <c r="O124" s="78"/>
      <c r="P124" s="80"/>
    </row>
    <row r="125" spans="2:16" ht="15" customHeight="1">
      <c r="B125" s="77"/>
      <c r="C125" s="77"/>
      <c r="D125" s="77"/>
      <c r="E125" s="78"/>
      <c r="F125" s="78"/>
      <c r="G125" s="78"/>
      <c r="H125" s="78"/>
      <c r="I125" s="78"/>
      <c r="J125" s="78"/>
      <c r="K125" s="78"/>
      <c r="L125" s="78"/>
      <c r="M125" s="78"/>
      <c r="N125" s="79"/>
      <c r="O125" s="78"/>
      <c r="P125" s="80"/>
    </row>
    <row r="126" spans="2:16" ht="15" customHeight="1">
      <c r="B126" s="77"/>
      <c r="C126" s="77"/>
      <c r="D126" s="77"/>
      <c r="E126" s="78"/>
      <c r="F126" s="78"/>
      <c r="G126" s="78"/>
      <c r="H126" s="78"/>
      <c r="I126" s="78"/>
      <c r="J126" s="78"/>
      <c r="K126" s="78"/>
      <c r="L126" s="78"/>
      <c r="M126" s="78"/>
      <c r="N126" s="79"/>
      <c r="O126" s="78"/>
      <c r="P126" s="80"/>
    </row>
    <row r="127" spans="2:16" ht="15" customHeight="1">
      <c r="B127" s="77"/>
      <c r="C127" s="77"/>
      <c r="D127" s="77"/>
      <c r="E127" s="78"/>
      <c r="F127" s="78"/>
      <c r="G127" s="78"/>
      <c r="H127" s="78"/>
      <c r="I127" s="78"/>
      <c r="J127" s="78"/>
      <c r="K127" s="78"/>
      <c r="L127" s="78"/>
      <c r="M127" s="78"/>
      <c r="N127" s="79"/>
      <c r="O127" s="78"/>
      <c r="P127" s="80"/>
    </row>
    <row r="128" spans="2:16" ht="15" customHeight="1">
      <c r="B128" s="77"/>
      <c r="C128" s="77"/>
      <c r="D128" s="77"/>
      <c r="E128" s="78"/>
      <c r="F128" s="78"/>
      <c r="G128" s="78"/>
      <c r="H128" s="78"/>
      <c r="I128" s="78"/>
      <c r="J128" s="78"/>
      <c r="K128" s="78"/>
      <c r="L128" s="78"/>
      <c r="M128" s="78"/>
      <c r="N128" s="79"/>
      <c r="O128" s="78"/>
      <c r="P128" s="80"/>
    </row>
    <row r="129" spans="2:16" ht="15" customHeight="1">
      <c r="B129" s="77"/>
      <c r="C129" s="77"/>
      <c r="D129" s="77"/>
      <c r="E129" s="78"/>
      <c r="F129" s="78"/>
      <c r="G129" s="78"/>
      <c r="H129" s="78"/>
      <c r="I129" s="78"/>
      <c r="J129" s="78"/>
      <c r="K129" s="78"/>
      <c r="L129" s="78"/>
      <c r="M129" s="78"/>
      <c r="N129" s="79"/>
      <c r="O129" s="78"/>
      <c r="P129" s="80"/>
    </row>
    <row r="130" spans="2:16" ht="15" customHeight="1">
      <c r="B130" s="77"/>
      <c r="C130" s="77"/>
      <c r="D130" s="77"/>
      <c r="E130" s="78"/>
      <c r="F130" s="78"/>
      <c r="G130" s="78"/>
      <c r="H130" s="78"/>
      <c r="I130" s="78"/>
      <c r="J130" s="78"/>
      <c r="K130" s="78"/>
      <c r="L130" s="78"/>
      <c r="M130" s="78"/>
      <c r="N130" s="79"/>
      <c r="O130" s="78"/>
      <c r="P130" s="80"/>
    </row>
    <row r="131" spans="2:16" ht="15" customHeight="1">
      <c r="B131" s="77"/>
      <c r="C131" s="77"/>
      <c r="D131" s="77"/>
      <c r="E131" s="78"/>
      <c r="F131" s="78"/>
      <c r="G131" s="78"/>
      <c r="H131" s="78"/>
      <c r="I131" s="78"/>
      <c r="J131" s="78"/>
      <c r="K131" s="78"/>
      <c r="L131" s="78"/>
      <c r="M131" s="78"/>
      <c r="N131" s="79"/>
      <c r="O131" s="78"/>
      <c r="P131" s="80"/>
    </row>
    <row r="132" spans="2:16" ht="15" customHeight="1">
      <c r="B132" s="77"/>
      <c r="C132" s="77"/>
      <c r="D132" s="77"/>
      <c r="E132" s="78"/>
      <c r="F132" s="78"/>
      <c r="G132" s="78"/>
      <c r="H132" s="78"/>
      <c r="I132" s="78"/>
      <c r="J132" s="78"/>
      <c r="K132" s="78"/>
      <c r="L132" s="78"/>
      <c r="M132" s="78"/>
      <c r="N132" s="79"/>
      <c r="O132" s="78"/>
      <c r="P132" s="80"/>
    </row>
    <row r="133" spans="2:16" ht="15" customHeight="1">
      <c r="B133" s="77"/>
      <c r="C133" s="77"/>
      <c r="D133" s="77"/>
      <c r="E133" s="78"/>
      <c r="F133" s="78"/>
      <c r="G133" s="78"/>
      <c r="H133" s="78"/>
      <c r="I133" s="78"/>
      <c r="J133" s="78"/>
      <c r="K133" s="78"/>
      <c r="L133" s="78"/>
      <c r="M133" s="78"/>
      <c r="N133" s="79"/>
      <c r="O133" s="78"/>
      <c r="P133" s="80"/>
    </row>
    <row r="134" spans="2:16" ht="15" customHeight="1">
      <c r="B134" s="77"/>
      <c r="C134" s="77"/>
      <c r="D134" s="77"/>
      <c r="E134" s="78"/>
      <c r="F134" s="78"/>
      <c r="G134" s="78"/>
      <c r="H134" s="78"/>
      <c r="I134" s="78"/>
      <c r="J134" s="78"/>
      <c r="K134" s="78"/>
      <c r="L134" s="78"/>
      <c r="M134" s="78"/>
      <c r="N134" s="79"/>
      <c r="O134" s="78"/>
      <c r="P134" s="80"/>
    </row>
    <row r="135" spans="2:16" ht="15" customHeight="1">
      <c r="B135" s="77"/>
      <c r="C135" s="77"/>
      <c r="D135" s="77"/>
      <c r="E135" s="78"/>
      <c r="F135" s="78"/>
      <c r="G135" s="78"/>
      <c r="H135" s="78"/>
      <c r="I135" s="78"/>
      <c r="J135" s="78"/>
      <c r="K135" s="78"/>
      <c r="L135" s="78"/>
      <c r="M135" s="78"/>
      <c r="N135" s="79"/>
      <c r="O135" s="78"/>
      <c r="P135" s="80"/>
    </row>
    <row r="136" spans="2:16" ht="15" customHeight="1">
      <c r="B136" s="77"/>
      <c r="C136" s="77"/>
      <c r="D136" s="77"/>
      <c r="E136" s="78"/>
      <c r="F136" s="78"/>
      <c r="G136" s="78"/>
      <c r="H136" s="78"/>
      <c r="I136" s="78"/>
      <c r="J136" s="78"/>
      <c r="K136" s="78"/>
      <c r="L136" s="78"/>
      <c r="M136" s="78"/>
      <c r="N136" s="79"/>
      <c r="O136" s="78"/>
      <c r="P136" s="80"/>
    </row>
    <row r="137" spans="2:16" ht="15" customHeight="1">
      <c r="B137" s="77"/>
      <c r="C137" s="77"/>
      <c r="D137" s="77"/>
      <c r="E137" s="78"/>
      <c r="F137" s="78"/>
      <c r="G137" s="78"/>
      <c r="H137" s="78"/>
      <c r="I137" s="78"/>
      <c r="J137" s="78"/>
      <c r="K137" s="78"/>
      <c r="L137" s="78"/>
      <c r="M137" s="78"/>
      <c r="N137" s="79"/>
      <c r="O137" s="78"/>
      <c r="P137" s="80"/>
    </row>
    <row r="138" spans="2:16" ht="15" customHeight="1">
      <c r="B138" s="77"/>
      <c r="C138" s="77"/>
      <c r="D138" s="77"/>
      <c r="E138" s="78"/>
      <c r="F138" s="78"/>
      <c r="G138" s="78"/>
      <c r="H138" s="78"/>
      <c r="I138" s="78"/>
      <c r="J138" s="78"/>
      <c r="K138" s="78"/>
      <c r="L138" s="78"/>
      <c r="M138" s="78"/>
      <c r="N138" s="79"/>
      <c r="O138" s="78"/>
      <c r="P138" s="80"/>
    </row>
    <row r="139" spans="2:16" ht="15" customHeight="1">
      <c r="B139" s="77"/>
      <c r="C139" s="77"/>
      <c r="D139" s="77"/>
      <c r="E139" s="78"/>
      <c r="F139" s="78"/>
      <c r="G139" s="78"/>
      <c r="H139" s="78"/>
      <c r="I139" s="78"/>
      <c r="J139" s="78"/>
      <c r="K139" s="78"/>
      <c r="L139" s="78"/>
      <c r="M139" s="78"/>
      <c r="N139" s="79"/>
      <c r="O139" s="78"/>
      <c r="P139" s="80"/>
    </row>
    <row r="140" spans="2:16" ht="15" customHeight="1">
      <c r="B140" s="77"/>
      <c r="C140" s="77"/>
      <c r="D140" s="77"/>
      <c r="E140" s="78"/>
      <c r="F140" s="78"/>
      <c r="G140" s="78"/>
      <c r="H140" s="78"/>
      <c r="I140" s="78"/>
      <c r="J140" s="78"/>
      <c r="K140" s="78"/>
      <c r="L140" s="78"/>
      <c r="M140" s="78"/>
      <c r="N140" s="79"/>
      <c r="O140" s="78"/>
      <c r="P140" s="80"/>
    </row>
    <row r="141" spans="2:16" ht="15" customHeight="1">
      <c r="B141" s="77"/>
      <c r="C141" s="77"/>
      <c r="D141" s="77"/>
      <c r="E141" s="78"/>
      <c r="F141" s="78"/>
      <c r="G141" s="78"/>
      <c r="H141" s="78"/>
      <c r="I141" s="78"/>
      <c r="J141" s="78"/>
      <c r="K141" s="78"/>
      <c r="L141" s="78"/>
      <c r="M141" s="78"/>
      <c r="N141" s="79"/>
      <c r="O141" s="78"/>
      <c r="P141" s="80"/>
    </row>
    <row r="142" spans="2:16" ht="15" customHeight="1">
      <c r="B142" s="77"/>
      <c r="C142" s="77"/>
      <c r="D142" s="77"/>
      <c r="E142" s="78"/>
      <c r="F142" s="78"/>
      <c r="G142" s="78"/>
      <c r="H142" s="78"/>
      <c r="I142" s="78"/>
      <c r="J142" s="78"/>
      <c r="K142" s="78"/>
      <c r="L142" s="78"/>
      <c r="M142" s="78"/>
      <c r="N142" s="79"/>
      <c r="O142" s="78"/>
      <c r="P142" s="80"/>
    </row>
    <row r="143" spans="2:16" ht="15" customHeight="1">
      <c r="B143" s="77"/>
      <c r="C143" s="77"/>
      <c r="D143" s="77"/>
      <c r="E143" s="78"/>
      <c r="F143" s="78"/>
      <c r="G143" s="78"/>
      <c r="H143" s="78"/>
      <c r="I143" s="78"/>
      <c r="J143" s="78"/>
      <c r="K143" s="78"/>
      <c r="L143" s="78"/>
      <c r="M143" s="78"/>
      <c r="N143" s="79"/>
      <c r="O143" s="78"/>
      <c r="P143" s="80"/>
    </row>
    <row r="144" spans="2:16" ht="15" customHeight="1">
      <c r="B144" s="77"/>
      <c r="C144" s="77"/>
      <c r="D144" s="77"/>
      <c r="E144" s="78"/>
      <c r="F144" s="78"/>
      <c r="G144" s="78"/>
      <c r="H144" s="78"/>
      <c r="I144" s="78"/>
      <c r="J144" s="78"/>
      <c r="K144" s="78"/>
      <c r="L144" s="78"/>
      <c r="M144" s="78"/>
      <c r="N144" s="79"/>
      <c r="O144" s="78"/>
      <c r="P144" s="80"/>
    </row>
    <row r="145" spans="2:16" ht="15" customHeight="1">
      <c r="B145" s="77"/>
      <c r="C145" s="77"/>
      <c r="D145" s="77"/>
      <c r="E145" s="78"/>
      <c r="F145" s="78"/>
      <c r="G145" s="78"/>
      <c r="H145" s="78"/>
      <c r="I145" s="78"/>
      <c r="J145" s="78"/>
      <c r="K145" s="78"/>
      <c r="L145" s="78"/>
      <c r="M145" s="78"/>
      <c r="N145" s="79"/>
      <c r="O145" s="78"/>
      <c r="P145" s="80"/>
    </row>
    <row r="146" spans="2:16" ht="15" customHeight="1">
      <c r="B146" s="77"/>
      <c r="C146" s="77"/>
      <c r="D146" s="77"/>
      <c r="E146" s="78"/>
      <c r="F146" s="78"/>
      <c r="G146" s="78"/>
      <c r="H146" s="78"/>
      <c r="I146" s="78"/>
      <c r="J146" s="78"/>
      <c r="K146" s="78"/>
      <c r="L146" s="78"/>
      <c r="M146" s="78"/>
      <c r="N146" s="79"/>
      <c r="O146" s="78"/>
      <c r="P146" s="80"/>
    </row>
    <row r="147" spans="2:16" ht="15" customHeight="1">
      <c r="B147" s="77"/>
      <c r="C147" s="77"/>
      <c r="D147" s="77"/>
      <c r="E147" s="78"/>
      <c r="F147" s="78"/>
      <c r="G147" s="78"/>
      <c r="H147" s="78"/>
      <c r="I147" s="78"/>
      <c r="J147" s="78"/>
      <c r="K147" s="78"/>
      <c r="L147" s="78"/>
      <c r="M147" s="78"/>
      <c r="N147" s="79"/>
      <c r="O147" s="78"/>
      <c r="P147" s="80"/>
    </row>
    <row r="148" spans="2:16" ht="15" customHeight="1">
      <c r="B148" s="77"/>
      <c r="C148" s="77"/>
      <c r="D148" s="77"/>
      <c r="E148" s="78"/>
      <c r="F148" s="78"/>
      <c r="G148" s="78"/>
      <c r="H148" s="78"/>
      <c r="I148" s="78"/>
      <c r="J148" s="78"/>
      <c r="K148" s="78"/>
      <c r="L148" s="78"/>
      <c r="M148" s="78"/>
      <c r="N148" s="79"/>
      <c r="O148" s="78"/>
      <c r="P148" s="80"/>
    </row>
    <row r="149" spans="2:16" ht="15" customHeight="1">
      <c r="B149" s="77"/>
      <c r="C149" s="77"/>
      <c r="D149" s="77"/>
      <c r="E149" s="78"/>
      <c r="F149" s="78"/>
      <c r="G149" s="78"/>
      <c r="H149" s="78"/>
      <c r="I149" s="78"/>
      <c r="J149" s="78"/>
      <c r="K149" s="78"/>
      <c r="L149" s="78"/>
      <c r="M149" s="78"/>
      <c r="N149" s="79"/>
      <c r="O149" s="78"/>
      <c r="P149" s="80"/>
    </row>
    <row r="150" spans="2:16" ht="15" customHeight="1">
      <c r="B150" s="77"/>
      <c r="C150" s="77"/>
      <c r="D150" s="77"/>
      <c r="E150" s="78"/>
      <c r="F150" s="78"/>
      <c r="G150" s="78"/>
      <c r="H150" s="78"/>
      <c r="I150" s="78"/>
      <c r="J150" s="78"/>
      <c r="K150" s="78"/>
      <c r="L150" s="78"/>
      <c r="M150" s="78"/>
      <c r="N150" s="79"/>
      <c r="O150" s="78"/>
      <c r="P150" s="80"/>
    </row>
    <row r="151" spans="2:16" ht="15" customHeight="1">
      <c r="B151" s="77"/>
      <c r="C151" s="77"/>
      <c r="D151" s="77"/>
      <c r="E151" s="78"/>
      <c r="F151" s="78"/>
      <c r="G151" s="78"/>
      <c r="H151" s="78"/>
      <c r="I151" s="78"/>
      <c r="J151" s="78"/>
      <c r="K151" s="78"/>
      <c r="L151" s="78"/>
      <c r="M151" s="78"/>
      <c r="N151" s="79"/>
      <c r="O151" s="78"/>
      <c r="P151" s="80"/>
    </row>
    <row r="152" spans="2:16" ht="15" customHeight="1">
      <c r="B152" s="77"/>
      <c r="C152" s="77"/>
      <c r="D152" s="77"/>
      <c r="E152" s="78"/>
      <c r="F152" s="78"/>
      <c r="G152" s="78"/>
      <c r="H152" s="78"/>
      <c r="I152" s="78"/>
      <c r="J152" s="78"/>
      <c r="K152" s="78"/>
      <c r="L152" s="78"/>
      <c r="M152" s="78"/>
      <c r="N152" s="79"/>
      <c r="O152" s="78"/>
      <c r="P152" s="80"/>
    </row>
    <row r="153" spans="2:16" ht="15" customHeight="1">
      <c r="B153" s="77"/>
      <c r="C153" s="77"/>
      <c r="D153" s="77"/>
      <c r="E153" s="78"/>
      <c r="F153" s="78"/>
      <c r="G153" s="78"/>
      <c r="H153" s="78"/>
      <c r="I153" s="78"/>
      <c r="J153" s="78"/>
      <c r="K153" s="78"/>
      <c r="L153" s="78"/>
      <c r="M153" s="78"/>
      <c r="N153" s="79"/>
      <c r="O153" s="78"/>
      <c r="P153" s="80"/>
    </row>
    <row r="154" spans="2:16" ht="15" customHeight="1">
      <c r="B154" s="77"/>
      <c r="C154" s="77"/>
      <c r="D154" s="77"/>
      <c r="E154" s="78"/>
      <c r="F154" s="78"/>
      <c r="G154" s="78"/>
      <c r="H154" s="78"/>
      <c r="I154" s="78"/>
      <c r="J154" s="78"/>
      <c r="K154" s="78"/>
      <c r="L154" s="78"/>
      <c r="M154" s="78"/>
      <c r="N154" s="79"/>
      <c r="O154" s="78"/>
      <c r="P154" s="80"/>
    </row>
    <row r="155" spans="2:16" ht="15" customHeight="1">
      <c r="B155" s="77"/>
      <c r="C155" s="77"/>
      <c r="D155" s="77"/>
      <c r="E155" s="78"/>
      <c r="F155" s="78"/>
      <c r="G155" s="78"/>
      <c r="H155" s="78"/>
      <c r="I155" s="78"/>
      <c r="J155" s="78"/>
      <c r="K155" s="78"/>
      <c r="L155" s="78"/>
      <c r="M155" s="78"/>
      <c r="N155" s="79"/>
      <c r="O155" s="78"/>
      <c r="P155" s="80"/>
    </row>
    <row r="156" spans="2:16" ht="15" customHeight="1">
      <c r="B156" s="77"/>
      <c r="C156" s="77"/>
      <c r="D156" s="77"/>
      <c r="E156" s="78"/>
      <c r="F156" s="78"/>
      <c r="G156" s="78"/>
      <c r="H156" s="78"/>
      <c r="I156" s="78"/>
      <c r="J156" s="78"/>
      <c r="K156" s="78"/>
      <c r="L156" s="78"/>
      <c r="M156" s="78"/>
      <c r="N156" s="79"/>
      <c r="O156" s="78"/>
      <c r="P156" s="80"/>
    </row>
    <row r="157" spans="2:16" ht="15" customHeight="1">
      <c r="B157" s="77"/>
      <c r="C157" s="77"/>
      <c r="D157" s="77"/>
      <c r="E157" s="78"/>
      <c r="F157" s="78"/>
      <c r="G157" s="78"/>
      <c r="H157" s="78"/>
      <c r="I157" s="78"/>
      <c r="J157" s="78"/>
      <c r="K157" s="78"/>
      <c r="L157" s="78"/>
      <c r="M157" s="78"/>
      <c r="N157" s="79"/>
      <c r="O157" s="78"/>
      <c r="P157" s="80"/>
    </row>
    <row r="158" spans="2:16" ht="15" customHeight="1">
      <c r="B158" s="77"/>
      <c r="C158" s="77"/>
      <c r="D158" s="77"/>
      <c r="E158" s="78"/>
      <c r="F158" s="78"/>
      <c r="G158" s="78"/>
      <c r="H158" s="78"/>
      <c r="I158" s="78"/>
      <c r="J158" s="78"/>
      <c r="K158" s="78"/>
      <c r="L158" s="78"/>
      <c r="M158" s="78"/>
      <c r="N158" s="79"/>
      <c r="O158" s="78"/>
      <c r="P158" s="80"/>
    </row>
    <row r="159" spans="2:16" ht="15" customHeight="1">
      <c r="B159" s="77"/>
      <c r="C159" s="77"/>
      <c r="D159" s="77"/>
      <c r="E159" s="78"/>
      <c r="F159" s="78"/>
      <c r="G159" s="78"/>
      <c r="H159" s="78"/>
      <c r="I159" s="78"/>
      <c r="J159" s="78"/>
      <c r="K159" s="78"/>
      <c r="L159" s="78"/>
      <c r="M159" s="78"/>
      <c r="N159" s="79"/>
      <c r="O159" s="78"/>
      <c r="P159" s="80"/>
    </row>
    <row r="160" spans="2:16" ht="15" customHeight="1">
      <c r="B160" s="77"/>
      <c r="C160" s="77"/>
      <c r="D160" s="77"/>
      <c r="E160" s="78"/>
      <c r="F160" s="78"/>
      <c r="G160" s="78"/>
      <c r="H160" s="78"/>
      <c r="I160" s="78"/>
      <c r="J160" s="78"/>
      <c r="K160" s="78"/>
      <c r="L160" s="78"/>
      <c r="M160" s="78"/>
      <c r="N160" s="79"/>
      <c r="O160" s="78"/>
      <c r="P160" s="80"/>
    </row>
    <row r="161" spans="2:16" ht="15" customHeight="1">
      <c r="B161" s="77"/>
      <c r="C161" s="77"/>
      <c r="D161" s="77"/>
      <c r="E161" s="78"/>
      <c r="F161" s="78"/>
      <c r="G161" s="78"/>
      <c r="H161" s="78"/>
      <c r="I161" s="78"/>
      <c r="J161" s="78"/>
      <c r="K161" s="78"/>
      <c r="L161" s="78"/>
      <c r="M161" s="78"/>
      <c r="N161" s="79"/>
      <c r="O161" s="78"/>
      <c r="P161" s="80"/>
    </row>
    <row r="162" spans="2:16" ht="15" customHeight="1">
      <c r="B162" s="77"/>
      <c r="C162" s="77"/>
      <c r="D162" s="77"/>
      <c r="E162" s="78"/>
      <c r="F162" s="78"/>
      <c r="G162" s="78"/>
      <c r="H162" s="78"/>
      <c r="I162" s="78"/>
      <c r="J162" s="78"/>
      <c r="K162" s="78"/>
      <c r="L162" s="78"/>
      <c r="M162" s="78"/>
      <c r="N162" s="79"/>
      <c r="O162" s="78"/>
      <c r="P162" s="80"/>
    </row>
    <row r="163" spans="2:16" ht="15" customHeight="1">
      <c r="B163" s="77"/>
      <c r="C163" s="77"/>
      <c r="D163" s="77"/>
      <c r="E163" s="78"/>
      <c r="F163" s="78"/>
      <c r="G163" s="78"/>
      <c r="H163" s="78"/>
      <c r="I163" s="78"/>
      <c r="J163" s="78"/>
      <c r="K163" s="78"/>
      <c r="L163" s="78"/>
      <c r="M163" s="78"/>
      <c r="N163" s="79"/>
      <c r="O163" s="78"/>
      <c r="P163" s="80"/>
    </row>
    <row r="164" spans="2:16" ht="15" customHeight="1">
      <c r="B164" s="77"/>
      <c r="C164" s="77"/>
      <c r="D164" s="77"/>
      <c r="E164" s="78"/>
      <c r="F164" s="78"/>
      <c r="G164" s="78"/>
      <c r="H164" s="78"/>
      <c r="I164" s="78"/>
      <c r="J164" s="78"/>
      <c r="K164" s="78"/>
      <c r="L164" s="78"/>
      <c r="M164" s="78"/>
      <c r="N164" s="79"/>
      <c r="O164" s="78"/>
      <c r="P164" s="80"/>
    </row>
    <row r="165" spans="2:16" ht="15" customHeight="1">
      <c r="B165" s="77"/>
      <c r="C165" s="77"/>
      <c r="D165" s="77"/>
      <c r="E165" s="78"/>
      <c r="F165" s="78"/>
      <c r="G165" s="78"/>
      <c r="H165" s="78"/>
      <c r="I165" s="78"/>
      <c r="J165" s="78"/>
      <c r="K165" s="78"/>
      <c r="L165" s="78"/>
      <c r="M165" s="78"/>
      <c r="N165" s="79"/>
      <c r="O165" s="78"/>
      <c r="P165" s="80"/>
    </row>
    <row r="166" spans="2:16" ht="15" customHeight="1">
      <c r="B166" s="77"/>
      <c r="C166" s="77"/>
      <c r="D166" s="77"/>
      <c r="E166" s="78"/>
      <c r="F166" s="78"/>
      <c r="G166" s="78"/>
      <c r="H166" s="78"/>
      <c r="I166" s="78"/>
      <c r="J166" s="78"/>
      <c r="K166" s="78"/>
      <c r="L166" s="78"/>
      <c r="M166" s="78"/>
      <c r="N166" s="79"/>
      <c r="O166" s="78"/>
      <c r="P166" s="80"/>
    </row>
    <row r="167" spans="2:16" ht="15" customHeight="1">
      <c r="B167" s="77"/>
      <c r="C167" s="77"/>
      <c r="D167" s="77"/>
      <c r="E167" s="78"/>
      <c r="F167" s="78"/>
      <c r="G167" s="78"/>
      <c r="H167" s="78"/>
      <c r="I167" s="78"/>
      <c r="J167" s="78"/>
      <c r="K167" s="78"/>
      <c r="L167" s="78"/>
      <c r="M167" s="78"/>
      <c r="N167" s="79"/>
      <c r="O167" s="78"/>
      <c r="P167" s="80"/>
    </row>
    <row r="168" spans="2:16" ht="15" customHeight="1">
      <c r="B168" s="77"/>
      <c r="C168" s="77"/>
      <c r="D168" s="77"/>
      <c r="E168" s="78"/>
      <c r="F168" s="78"/>
      <c r="G168" s="78"/>
      <c r="H168" s="78"/>
      <c r="I168" s="78"/>
      <c r="J168" s="78"/>
      <c r="K168" s="78"/>
      <c r="L168" s="78"/>
      <c r="M168" s="78"/>
      <c r="N168" s="79"/>
      <c r="O168" s="78"/>
      <c r="P168" s="80"/>
    </row>
    <row r="169" spans="2:16" ht="15" customHeight="1">
      <c r="B169" s="77"/>
      <c r="C169" s="77"/>
      <c r="D169" s="77"/>
      <c r="E169" s="78"/>
      <c r="F169" s="78"/>
      <c r="G169" s="78"/>
      <c r="H169" s="78"/>
      <c r="I169" s="78"/>
      <c r="J169" s="78"/>
      <c r="K169" s="78"/>
      <c r="L169" s="78"/>
      <c r="M169" s="78"/>
      <c r="N169" s="79"/>
      <c r="O169" s="78"/>
      <c r="P169" s="80"/>
    </row>
    <row r="170" spans="2:16" ht="15" customHeight="1">
      <c r="B170" s="77"/>
      <c r="C170" s="77"/>
      <c r="D170" s="77"/>
      <c r="E170" s="78"/>
      <c r="F170" s="78"/>
      <c r="G170" s="78"/>
      <c r="H170" s="78"/>
      <c r="I170" s="78"/>
      <c r="J170" s="78"/>
      <c r="K170" s="78"/>
      <c r="L170" s="78"/>
      <c r="M170" s="78"/>
      <c r="N170" s="79"/>
      <c r="O170" s="78"/>
      <c r="P170" s="80"/>
    </row>
    <row r="171" spans="2:16" ht="15" customHeight="1">
      <c r="B171" s="77"/>
      <c r="C171" s="77"/>
      <c r="D171" s="77"/>
      <c r="E171" s="78"/>
      <c r="F171" s="78"/>
      <c r="G171" s="78"/>
      <c r="H171" s="78"/>
      <c r="I171" s="78"/>
      <c r="J171" s="78"/>
      <c r="K171" s="78"/>
      <c r="L171" s="78"/>
      <c r="M171" s="78"/>
      <c r="N171" s="79"/>
      <c r="O171" s="78"/>
      <c r="P171" s="80"/>
    </row>
    <row r="172" spans="2:16" ht="15" customHeight="1">
      <c r="B172" s="77"/>
      <c r="C172" s="77"/>
      <c r="D172" s="77"/>
      <c r="E172" s="78"/>
      <c r="F172" s="78"/>
      <c r="G172" s="78"/>
      <c r="H172" s="78"/>
      <c r="I172" s="78"/>
      <c r="J172" s="78"/>
      <c r="K172" s="78"/>
      <c r="L172" s="78"/>
      <c r="M172" s="78"/>
      <c r="N172" s="79"/>
      <c r="O172" s="78"/>
      <c r="P172" s="80"/>
    </row>
    <row r="173" spans="2:16" ht="15" customHeight="1">
      <c r="B173" s="77"/>
      <c r="C173" s="77"/>
      <c r="D173" s="77"/>
      <c r="E173" s="78"/>
      <c r="F173" s="78"/>
      <c r="G173" s="78"/>
      <c r="H173" s="78"/>
      <c r="I173" s="78"/>
      <c r="J173" s="78"/>
      <c r="K173" s="78"/>
      <c r="L173" s="78"/>
      <c r="M173" s="78"/>
      <c r="N173" s="79"/>
      <c r="O173" s="78"/>
      <c r="P173" s="80"/>
    </row>
    <row r="174" spans="2:16" ht="15" customHeight="1">
      <c r="B174" s="77"/>
      <c r="C174" s="77"/>
      <c r="D174" s="77"/>
      <c r="E174" s="78"/>
      <c r="F174" s="78"/>
      <c r="G174" s="78"/>
      <c r="H174" s="78"/>
      <c r="I174" s="78"/>
      <c r="J174" s="78"/>
      <c r="K174" s="78"/>
      <c r="L174" s="78"/>
      <c r="M174" s="78"/>
      <c r="N174" s="79"/>
      <c r="O174" s="78"/>
      <c r="P174" s="80"/>
    </row>
    <row r="175" spans="2:16" ht="15" customHeight="1">
      <c r="B175" s="77"/>
      <c r="C175" s="77"/>
      <c r="D175" s="77"/>
      <c r="E175" s="78"/>
      <c r="F175" s="78"/>
      <c r="G175" s="78"/>
      <c r="H175" s="78"/>
      <c r="I175" s="78"/>
      <c r="J175" s="78"/>
      <c r="K175" s="78"/>
      <c r="L175" s="78"/>
      <c r="M175" s="78"/>
      <c r="N175" s="79"/>
      <c r="O175" s="78"/>
      <c r="P175" s="80"/>
    </row>
    <row r="176" spans="2:16" ht="15" customHeight="1">
      <c r="B176" s="77"/>
      <c r="C176" s="77"/>
      <c r="D176" s="77"/>
      <c r="E176" s="78"/>
      <c r="F176" s="78"/>
      <c r="G176" s="78"/>
      <c r="H176" s="78"/>
      <c r="I176" s="78"/>
      <c r="J176" s="78"/>
      <c r="K176" s="78"/>
      <c r="L176" s="78"/>
      <c r="M176" s="78"/>
      <c r="N176" s="79"/>
      <c r="O176" s="78"/>
      <c r="P176" s="80"/>
    </row>
    <row r="177" spans="2:16" ht="15" customHeight="1">
      <c r="B177" s="77"/>
      <c r="C177" s="77"/>
      <c r="D177" s="77"/>
      <c r="E177" s="78"/>
      <c r="F177" s="78"/>
      <c r="G177" s="78"/>
      <c r="H177" s="78"/>
      <c r="I177" s="78"/>
      <c r="J177" s="78"/>
      <c r="K177" s="78"/>
      <c r="L177" s="78"/>
      <c r="M177" s="78"/>
      <c r="N177" s="79"/>
      <c r="O177" s="78"/>
      <c r="P177" s="80"/>
    </row>
    <row r="178" spans="2:16" ht="15" customHeight="1">
      <c r="B178" s="77"/>
      <c r="C178" s="77"/>
      <c r="D178" s="77"/>
      <c r="E178" s="78"/>
      <c r="F178" s="78"/>
      <c r="G178" s="78"/>
      <c r="H178" s="78"/>
      <c r="I178" s="78"/>
      <c r="J178" s="78"/>
      <c r="K178" s="78"/>
      <c r="L178" s="78"/>
      <c r="M178" s="78"/>
      <c r="N178" s="79"/>
      <c r="O178" s="78"/>
      <c r="P178" s="80"/>
    </row>
    <row r="179" spans="2:16" ht="15" customHeight="1">
      <c r="B179" s="77"/>
      <c r="C179" s="77"/>
      <c r="D179" s="77"/>
      <c r="E179" s="78"/>
      <c r="F179" s="78"/>
      <c r="G179" s="78"/>
      <c r="H179" s="78"/>
      <c r="I179" s="78"/>
      <c r="J179" s="78"/>
      <c r="K179" s="78"/>
      <c r="L179" s="78"/>
      <c r="M179" s="78"/>
      <c r="N179" s="79"/>
      <c r="O179" s="78"/>
      <c r="P179" s="80"/>
    </row>
    <row r="180" spans="2:16" ht="15" customHeight="1">
      <c r="B180" s="77"/>
      <c r="C180" s="77"/>
      <c r="D180" s="77"/>
      <c r="E180" s="78"/>
      <c r="F180" s="78"/>
      <c r="G180" s="78"/>
      <c r="H180" s="78"/>
      <c r="I180" s="78"/>
      <c r="J180" s="78"/>
      <c r="K180" s="78"/>
      <c r="L180" s="78"/>
      <c r="M180" s="78"/>
      <c r="N180" s="79"/>
      <c r="O180" s="78"/>
      <c r="P180" s="80"/>
    </row>
    <row r="181" spans="2:16" ht="15" customHeight="1">
      <c r="B181" s="77"/>
      <c r="C181" s="77"/>
      <c r="D181" s="77"/>
      <c r="E181" s="78"/>
      <c r="F181" s="78"/>
      <c r="G181" s="78"/>
      <c r="H181" s="78"/>
      <c r="I181" s="78"/>
      <c r="J181" s="78"/>
      <c r="K181" s="78"/>
      <c r="L181" s="78"/>
      <c r="M181" s="78"/>
      <c r="N181" s="79"/>
      <c r="O181" s="78"/>
      <c r="P181" s="80"/>
    </row>
    <row r="182" spans="2:16" ht="15" customHeight="1">
      <c r="B182" s="77"/>
      <c r="C182" s="77"/>
      <c r="D182" s="77"/>
      <c r="E182" s="78"/>
      <c r="F182" s="78"/>
      <c r="G182" s="78"/>
      <c r="H182" s="78"/>
      <c r="I182" s="78"/>
      <c r="J182" s="78"/>
      <c r="K182" s="78"/>
      <c r="L182" s="78"/>
      <c r="M182" s="78"/>
      <c r="N182" s="79"/>
      <c r="O182" s="78"/>
      <c r="P182" s="80"/>
    </row>
    <row r="183" spans="2:16" ht="15" customHeight="1">
      <c r="B183" s="77"/>
      <c r="C183" s="77"/>
      <c r="D183" s="77"/>
      <c r="E183" s="78"/>
      <c r="F183" s="78"/>
      <c r="G183" s="78"/>
      <c r="H183" s="78"/>
      <c r="I183" s="78"/>
      <c r="J183" s="78"/>
      <c r="K183" s="78"/>
      <c r="L183" s="78"/>
      <c r="M183" s="78"/>
      <c r="N183" s="79"/>
      <c r="O183" s="78"/>
      <c r="P183" s="80"/>
    </row>
    <row r="184" spans="2:16" ht="15" customHeight="1">
      <c r="B184" s="77"/>
      <c r="C184" s="77"/>
      <c r="D184" s="77"/>
      <c r="E184" s="78"/>
      <c r="F184" s="78"/>
      <c r="G184" s="78"/>
      <c r="H184" s="78"/>
      <c r="I184" s="78"/>
      <c r="J184" s="78"/>
      <c r="K184" s="78"/>
      <c r="L184" s="78"/>
      <c r="M184" s="78"/>
      <c r="N184" s="79"/>
      <c r="O184" s="78"/>
      <c r="P184" s="80"/>
    </row>
    <row r="185" spans="2:16" ht="15" customHeight="1">
      <c r="B185" s="77"/>
      <c r="C185" s="77"/>
      <c r="D185" s="77"/>
      <c r="E185" s="78"/>
      <c r="F185" s="78"/>
      <c r="G185" s="78"/>
      <c r="H185" s="78"/>
      <c r="I185" s="78"/>
      <c r="J185" s="78"/>
      <c r="K185" s="78"/>
      <c r="L185" s="78"/>
      <c r="M185" s="78"/>
      <c r="N185" s="79"/>
      <c r="O185" s="78"/>
      <c r="P185" s="80"/>
    </row>
    <row r="186" spans="2:16" ht="15" customHeight="1">
      <c r="B186" s="77"/>
      <c r="C186" s="77"/>
      <c r="D186" s="77"/>
      <c r="E186" s="78"/>
      <c r="F186" s="78"/>
      <c r="G186" s="78"/>
      <c r="H186" s="78"/>
      <c r="I186" s="78"/>
      <c r="J186" s="78"/>
      <c r="K186" s="78"/>
      <c r="L186" s="78"/>
      <c r="M186" s="78"/>
      <c r="N186" s="79"/>
      <c r="O186" s="78"/>
      <c r="P186" s="80"/>
    </row>
    <row r="187" spans="2:16" ht="15" customHeight="1">
      <c r="B187" s="77"/>
      <c r="C187" s="77"/>
      <c r="D187" s="77"/>
      <c r="E187" s="78"/>
      <c r="F187" s="78"/>
      <c r="G187" s="78"/>
      <c r="H187" s="78"/>
      <c r="I187" s="78"/>
      <c r="J187" s="78"/>
      <c r="K187" s="78"/>
      <c r="L187" s="78"/>
      <c r="M187" s="78"/>
      <c r="N187" s="79"/>
      <c r="O187" s="78"/>
      <c r="P187" s="80"/>
    </row>
    <row r="188" spans="2:16" ht="15" customHeight="1">
      <c r="B188" s="77"/>
      <c r="C188" s="77"/>
      <c r="D188" s="77"/>
      <c r="E188" s="78"/>
      <c r="F188" s="78"/>
      <c r="G188" s="78"/>
      <c r="H188" s="78"/>
      <c r="I188" s="78"/>
      <c r="J188" s="78"/>
      <c r="K188" s="78"/>
      <c r="L188" s="78"/>
      <c r="M188" s="78"/>
      <c r="N188" s="79"/>
      <c r="O188" s="78"/>
      <c r="P188" s="80"/>
    </row>
    <row r="189" spans="2:16" ht="15" customHeight="1">
      <c r="B189" s="77"/>
      <c r="C189" s="77"/>
      <c r="D189" s="77"/>
      <c r="E189" s="78"/>
      <c r="F189" s="78"/>
      <c r="G189" s="78"/>
      <c r="H189" s="78"/>
      <c r="I189" s="78"/>
      <c r="J189" s="78"/>
      <c r="K189" s="78"/>
      <c r="L189" s="78"/>
      <c r="M189" s="78"/>
      <c r="N189" s="79"/>
      <c r="O189" s="78"/>
      <c r="P189" s="80"/>
    </row>
    <row r="190" spans="2:16" ht="15" customHeight="1">
      <c r="B190" s="77"/>
      <c r="C190" s="77"/>
      <c r="D190" s="77"/>
      <c r="E190" s="78"/>
      <c r="F190" s="78"/>
      <c r="G190" s="78"/>
      <c r="H190" s="78"/>
      <c r="I190" s="78"/>
      <c r="J190" s="78"/>
      <c r="K190" s="78"/>
      <c r="L190" s="78"/>
      <c r="M190" s="78"/>
      <c r="N190" s="79"/>
      <c r="O190" s="78"/>
      <c r="P190" s="80"/>
    </row>
    <row r="191" spans="2:16" ht="15" customHeight="1">
      <c r="B191" s="77"/>
      <c r="C191" s="77"/>
      <c r="D191" s="77"/>
      <c r="E191" s="78"/>
      <c r="F191" s="78"/>
      <c r="G191" s="78"/>
      <c r="H191" s="78"/>
      <c r="I191" s="78"/>
      <c r="J191" s="78"/>
      <c r="K191" s="78"/>
      <c r="L191" s="78"/>
      <c r="M191" s="78"/>
      <c r="N191" s="79"/>
      <c r="O191" s="78"/>
      <c r="P191" s="80"/>
    </row>
    <row r="192" spans="2:16" ht="15" customHeight="1">
      <c r="B192" s="77"/>
      <c r="C192" s="77"/>
      <c r="D192" s="77"/>
      <c r="E192" s="78"/>
      <c r="F192" s="78"/>
      <c r="G192" s="78"/>
      <c r="H192" s="78"/>
      <c r="I192" s="78"/>
      <c r="J192" s="78"/>
      <c r="K192" s="78"/>
      <c r="L192" s="78"/>
      <c r="M192" s="78"/>
      <c r="N192" s="79"/>
      <c r="O192" s="78"/>
      <c r="P192" s="80"/>
    </row>
    <row r="193" spans="2:16" ht="15" customHeight="1">
      <c r="B193" s="77"/>
      <c r="C193" s="77"/>
      <c r="D193" s="77"/>
      <c r="E193" s="78"/>
      <c r="F193" s="78"/>
      <c r="G193" s="78"/>
      <c r="H193" s="78"/>
      <c r="I193" s="78"/>
      <c r="J193" s="78"/>
      <c r="K193" s="78"/>
      <c r="L193" s="78"/>
      <c r="M193" s="78"/>
      <c r="N193" s="79"/>
      <c r="O193" s="78"/>
      <c r="P193" s="80"/>
    </row>
    <row r="194" spans="2:16" ht="15" customHeight="1">
      <c r="B194" s="77"/>
      <c r="C194" s="77"/>
      <c r="D194" s="77"/>
      <c r="E194" s="78"/>
      <c r="F194" s="78"/>
      <c r="G194" s="78"/>
      <c r="H194" s="78"/>
      <c r="I194" s="78"/>
      <c r="J194" s="78"/>
      <c r="K194" s="78"/>
      <c r="L194" s="78"/>
      <c r="M194" s="78"/>
      <c r="N194" s="79"/>
      <c r="O194" s="78"/>
      <c r="P194" s="80"/>
    </row>
    <row r="195" spans="2:16" ht="15" customHeight="1">
      <c r="B195" s="77"/>
      <c r="C195" s="77"/>
      <c r="D195" s="77"/>
      <c r="E195" s="78"/>
      <c r="F195" s="78"/>
      <c r="G195" s="78"/>
      <c r="H195" s="78"/>
      <c r="I195" s="78"/>
      <c r="J195" s="78"/>
      <c r="K195" s="78"/>
      <c r="L195" s="78"/>
      <c r="M195" s="78"/>
      <c r="N195" s="79"/>
      <c r="O195" s="78"/>
      <c r="P195" s="80"/>
    </row>
    <row r="196" spans="2:16" ht="15" customHeight="1">
      <c r="B196" s="77"/>
      <c r="C196" s="77"/>
      <c r="D196" s="77"/>
      <c r="E196" s="78"/>
      <c r="F196" s="78"/>
      <c r="G196" s="78"/>
      <c r="H196" s="78"/>
      <c r="I196" s="78"/>
      <c r="J196" s="78"/>
      <c r="K196" s="78"/>
      <c r="L196" s="78"/>
      <c r="M196" s="78"/>
      <c r="N196" s="79"/>
      <c r="O196" s="78"/>
      <c r="P196" s="80"/>
    </row>
    <row r="197" spans="2:16" ht="15" customHeight="1">
      <c r="B197" s="77"/>
      <c r="C197" s="77"/>
      <c r="D197" s="77"/>
      <c r="E197" s="78"/>
      <c r="F197" s="78"/>
      <c r="G197" s="78"/>
      <c r="H197" s="78"/>
      <c r="I197" s="78"/>
      <c r="J197" s="78"/>
      <c r="K197" s="78"/>
      <c r="L197" s="78"/>
      <c r="M197" s="78"/>
      <c r="N197" s="79"/>
      <c r="O197" s="78"/>
      <c r="P197" s="80"/>
    </row>
    <row r="198" spans="2:16" ht="15" customHeight="1">
      <c r="B198" s="77"/>
      <c r="C198" s="77"/>
      <c r="D198" s="77"/>
      <c r="E198" s="78"/>
      <c r="F198" s="78"/>
      <c r="G198" s="78"/>
      <c r="H198" s="78"/>
      <c r="I198" s="78"/>
      <c r="J198" s="78"/>
      <c r="K198" s="78"/>
      <c r="L198" s="78"/>
      <c r="M198" s="78"/>
      <c r="N198" s="79"/>
      <c r="O198" s="78"/>
      <c r="P198" s="80"/>
    </row>
    <row r="199" spans="2:16" ht="15" customHeight="1">
      <c r="B199" s="77"/>
      <c r="C199" s="77"/>
      <c r="D199" s="77"/>
      <c r="E199" s="78"/>
      <c r="F199" s="78"/>
      <c r="G199" s="78"/>
      <c r="H199" s="78"/>
      <c r="I199" s="78"/>
      <c r="J199" s="78"/>
      <c r="K199" s="78"/>
      <c r="L199" s="78"/>
      <c r="M199" s="78"/>
      <c r="N199" s="79"/>
      <c r="O199" s="78"/>
      <c r="P199" s="80"/>
    </row>
    <row r="200" spans="2:16" ht="15" customHeight="1">
      <c r="B200" s="77"/>
      <c r="C200" s="77"/>
      <c r="D200" s="77"/>
      <c r="E200" s="78"/>
      <c r="F200" s="78"/>
      <c r="G200" s="78"/>
      <c r="H200" s="78"/>
      <c r="I200" s="78"/>
      <c r="J200" s="78"/>
      <c r="K200" s="78"/>
      <c r="L200" s="78"/>
      <c r="M200" s="78"/>
      <c r="N200" s="79"/>
      <c r="O200" s="78"/>
      <c r="P200" s="80"/>
    </row>
    <row r="201" spans="2:16" ht="15" customHeight="1">
      <c r="B201" s="77"/>
      <c r="C201" s="77"/>
      <c r="D201" s="77"/>
      <c r="E201" s="78"/>
      <c r="F201" s="78"/>
      <c r="G201" s="78"/>
      <c r="H201" s="78"/>
      <c r="I201" s="78"/>
      <c r="J201" s="78"/>
      <c r="K201" s="78"/>
      <c r="L201" s="78"/>
      <c r="M201" s="78"/>
      <c r="N201" s="79"/>
      <c r="O201" s="78"/>
      <c r="P201" s="80"/>
    </row>
    <row r="202" spans="2:16" ht="15" customHeight="1">
      <c r="B202" s="77"/>
      <c r="C202" s="77"/>
      <c r="D202" s="77"/>
      <c r="E202" s="78"/>
      <c r="F202" s="78"/>
      <c r="G202" s="78"/>
      <c r="H202" s="78"/>
      <c r="I202" s="78"/>
      <c r="J202" s="78"/>
      <c r="K202" s="78"/>
      <c r="L202" s="78"/>
      <c r="M202" s="78"/>
      <c r="N202" s="79"/>
      <c r="O202" s="78"/>
      <c r="P202" s="80"/>
    </row>
    <row r="203" spans="2:16" ht="15" customHeight="1">
      <c r="B203" s="77"/>
      <c r="C203" s="77"/>
      <c r="D203" s="77"/>
      <c r="E203" s="78"/>
      <c r="F203" s="78"/>
      <c r="G203" s="78"/>
      <c r="H203" s="78"/>
      <c r="I203" s="78"/>
      <c r="J203" s="78"/>
      <c r="K203" s="78"/>
      <c r="L203" s="78"/>
      <c r="M203" s="78"/>
      <c r="N203" s="79"/>
      <c r="O203" s="78"/>
      <c r="P203" s="80"/>
    </row>
    <row r="204" spans="2:16" ht="15" customHeight="1">
      <c r="B204" s="77"/>
      <c r="C204" s="77"/>
      <c r="D204" s="77"/>
      <c r="E204" s="78"/>
      <c r="F204" s="78"/>
      <c r="G204" s="78"/>
      <c r="H204" s="78"/>
      <c r="I204" s="78"/>
      <c r="J204" s="78"/>
      <c r="K204" s="78"/>
      <c r="L204" s="78"/>
      <c r="M204" s="78"/>
      <c r="N204" s="79"/>
      <c r="O204" s="78"/>
      <c r="P204" s="80"/>
    </row>
    <row r="205" spans="2:16" ht="15" customHeight="1">
      <c r="B205" s="77"/>
      <c r="C205" s="77"/>
      <c r="D205" s="77"/>
      <c r="E205" s="78"/>
      <c r="F205" s="78"/>
      <c r="G205" s="78"/>
      <c r="H205" s="78"/>
      <c r="I205" s="78"/>
      <c r="J205" s="78"/>
      <c r="K205" s="78"/>
      <c r="L205" s="78"/>
      <c r="M205" s="78"/>
      <c r="N205" s="79"/>
      <c r="O205" s="78"/>
      <c r="P205" s="80"/>
    </row>
    <row r="206" spans="2:16" ht="15" customHeight="1">
      <c r="B206" s="77"/>
      <c r="C206" s="77"/>
      <c r="D206" s="77"/>
      <c r="E206" s="78"/>
      <c r="F206" s="78"/>
      <c r="G206" s="78"/>
      <c r="H206" s="78"/>
      <c r="I206" s="78"/>
      <c r="J206" s="78"/>
      <c r="K206" s="78"/>
      <c r="L206" s="78"/>
      <c r="M206" s="78"/>
      <c r="N206" s="79"/>
      <c r="O206" s="78"/>
      <c r="P206" s="80"/>
    </row>
    <row r="207" spans="2:16" ht="15" customHeight="1">
      <c r="B207" s="77"/>
      <c r="C207" s="77"/>
      <c r="D207" s="77"/>
      <c r="E207" s="78"/>
      <c r="F207" s="78"/>
      <c r="G207" s="78"/>
      <c r="H207" s="78"/>
      <c r="I207" s="78"/>
      <c r="J207" s="78"/>
      <c r="K207" s="78"/>
      <c r="L207" s="78"/>
      <c r="M207" s="78"/>
      <c r="N207" s="79"/>
      <c r="O207" s="78"/>
      <c r="P207" s="80"/>
    </row>
    <row r="208" spans="2:16" ht="15" customHeight="1">
      <c r="B208" s="77"/>
      <c r="C208" s="77"/>
      <c r="D208" s="77"/>
      <c r="E208" s="78"/>
      <c r="F208" s="78"/>
      <c r="G208" s="78"/>
      <c r="H208" s="78"/>
      <c r="I208" s="78"/>
      <c r="J208" s="78"/>
      <c r="K208" s="78"/>
      <c r="L208" s="78"/>
      <c r="M208" s="78"/>
      <c r="N208" s="79"/>
      <c r="O208" s="78"/>
      <c r="P208" s="80"/>
    </row>
    <row r="209" spans="2:16" ht="15" customHeight="1">
      <c r="B209" s="77"/>
      <c r="C209" s="77"/>
      <c r="D209" s="77"/>
      <c r="E209" s="78"/>
      <c r="F209" s="78"/>
      <c r="G209" s="78"/>
      <c r="H209" s="78"/>
      <c r="I209" s="78"/>
      <c r="J209" s="78"/>
      <c r="K209" s="78"/>
      <c r="L209" s="78"/>
      <c r="M209" s="78"/>
      <c r="N209" s="79"/>
      <c r="O209" s="78"/>
      <c r="P209" s="80"/>
    </row>
    <row r="210" spans="2:16" ht="15" customHeight="1">
      <c r="B210" s="77"/>
      <c r="C210" s="77"/>
      <c r="D210" s="77"/>
      <c r="E210" s="78"/>
      <c r="F210" s="78"/>
      <c r="G210" s="78"/>
      <c r="H210" s="78"/>
      <c r="I210" s="78"/>
      <c r="J210" s="78"/>
      <c r="K210" s="78"/>
      <c r="L210" s="78"/>
      <c r="M210" s="78"/>
      <c r="N210" s="79"/>
      <c r="O210" s="78"/>
      <c r="P210" s="80"/>
    </row>
    <row r="211" spans="2:16" ht="15" customHeight="1">
      <c r="B211" s="77"/>
      <c r="C211" s="77"/>
      <c r="D211" s="77"/>
      <c r="E211" s="78"/>
      <c r="F211" s="78"/>
      <c r="G211" s="78"/>
      <c r="H211" s="78"/>
      <c r="I211" s="78"/>
      <c r="J211" s="78"/>
      <c r="K211" s="78"/>
      <c r="L211" s="78"/>
      <c r="M211" s="78"/>
      <c r="N211" s="79"/>
      <c r="O211" s="78"/>
      <c r="P211" s="80"/>
    </row>
    <row r="212" spans="2:16" ht="15" customHeight="1">
      <c r="B212" s="77"/>
      <c r="C212" s="77"/>
      <c r="D212" s="77"/>
      <c r="E212" s="78"/>
      <c r="F212" s="78"/>
      <c r="G212" s="78"/>
      <c r="H212" s="78"/>
      <c r="I212" s="78"/>
      <c r="J212" s="78"/>
      <c r="K212" s="78"/>
      <c r="L212" s="78"/>
      <c r="M212" s="78"/>
      <c r="N212" s="79"/>
      <c r="O212" s="78"/>
      <c r="P212" s="80"/>
    </row>
    <row r="213" spans="2:16" ht="15" customHeight="1">
      <c r="B213" s="77"/>
      <c r="C213" s="77"/>
      <c r="D213" s="77"/>
      <c r="E213" s="78"/>
      <c r="F213" s="78"/>
      <c r="G213" s="78"/>
      <c r="H213" s="78"/>
      <c r="I213" s="78"/>
      <c r="J213" s="78"/>
      <c r="K213" s="78"/>
      <c r="L213" s="78"/>
      <c r="M213" s="78"/>
      <c r="N213" s="79"/>
      <c r="O213" s="78"/>
      <c r="P213" s="80"/>
    </row>
    <row r="214" spans="2:16" ht="15" customHeight="1">
      <c r="B214" s="77"/>
      <c r="C214" s="77"/>
      <c r="D214" s="77"/>
      <c r="E214" s="78"/>
      <c r="F214" s="78"/>
      <c r="G214" s="78"/>
      <c r="H214" s="78"/>
      <c r="I214" s="78"/>
      <c r="J214" s="78"/>
      <c r="K214" s="78"/>
      <c r="L214" s="78"/>
      <c r="M214" s="78"/>
      <c r="N214" s="79"/>
      <c r="O214" s="78"/>
      <c r="P214" s="80"/>
    </row>
    <row r="215" spans="2:16" ht="15" customHeight="1">
      <c r="B215" s="77"/>
      <c r="C215" s="77"/>
      <c r="D215" s="77"/>
      <c r="E215" s="78"/>
      <c r="F215" s="78"/>
      <c r="G215" s="78"/>
      <c r="H215" s="78"/>
      <c r="I215" s="78"/>
      <c r="J215" s="78"/>
      <c r="K215" s="78"/>
      <c r="L215" s="78"/>
      <c r="M215" s="78"/>
      <c r="N215" s="79"/>
      <c r="O215" s="78"/>
      <c r="P215" s="80"/>
    </row>
    <row r="216" spans="2:16" ht="15" customHeight="1">
      <c r="B216" s="77"/>
      <c r="C216" s="77"/>
      <c r="D216" s="77"/>
      <c r="E216" s="78"/>
      <c r="F216" s="78"/>
      <c r="G216" s="78"/>
      <c r="H216" s="78"/>
      <c r="I216" s="78"/>
      <c r="J216" s="78"/>
      <c r="K216" s="78"/>
      <c r="L216" s="78"/>
      <c r="M216" s="78"/>
      <c r="N216" s="79"/>
      <c r="O216" s="78"/>
      <c r="P216" s="80"/>
    </row>
    <row r="217" spans="2:16" ht="15" customHeight="1">
      <c r="B217" s="77"/>
      <c r="C217" s="77"/>
      <c r="D217" s="77"/>
      <c r="E217" s="78"/>
      <c r="F217" s="78"/>
      <c r="G217" s="78"/>
      <c r="H217" s="78"/>
      <c r="I217" s="78"/>
      <c r="J217" s="78"/>
      <c r="K217" s="78"/>
      <c r="L217" s="78"/>
      <c r="M217" s="78"/>
      <c r="N217" s="79"/>
      <c r="O217" s="78"/>
      <c r="P217" s="80"/>
    </row>
    <row r="218" spans="2:16" ht="15" customHeight="1">
      <c r="B218" s="77"/>
      <c r="C218" s="77"/>
      <c r="D218" s="77"/>
      <c r="E218" s="78"/>
      <c r="F218" s="78"/>
      <c r="G218" s="78"/>
      <c r="H218" s="78"/>
      <c r="I218" s="78"/>
      <c r="J218" s="78"/>
      <c r="K218" s="78"/>
      <c r="L218" s="78"/>
      <c r="M218" s="78"/>
      <c r="N218" s="79"/>
      <c r="O218" s="78"/>
      <c r="P218" s="80"/>
    </row>
    <row r="219" spans="2:16" ht="15" customHeight="1">
      <c r="B219" s="77"/>
      <c r="C219" s="77"/>
      <c r="D219" s="77"/>
      <c r="E219" s="78"/>
      <c r="F219" s="78"/>
      <c r="G219" s="78"/>
      <c r="H219" s="78"/>
      <c r="I219" s="78"/>
      <c r="J219" s="78"/>
      <c r="K219" s="78"/>
      <c r="L219" s="78"/>
      <c r="M219" s="78"/>
      <c r="N219" s="79"/>
      <c r="O219" s="78"/>
      <c r="P219" s="80"/>
    </row>
    <row r="220" spans="2:16" ht="15" customHeight="1">
      <c r="B220" s="77"/>
      <c r="C220" s="77"/>
      <c r="D220" s="77"/>
      <c r="E220" s="78"/>
      <c r="F220" s="78"/>
      <c r="G220" s="78"/>
      <c r="H220" s="78"/>
      <c r="I220" s="78"/>
      <c r="J220" s="78"/>
      <c r="K220" s="78"/>
      <c r="L220" s="78"/>
      <c r="M220" s="78"/>
      <c r="N220" s="79"/>
      <c r="O220" s="78"/>
      <c r="P220" s="80"/>
    </row>
    <row r="221" spans="2:16" ht="15" customHeight="1">
      <c r="B221" s="77"/>
      <c r="C221" s="77"/>
      <c r="D221" s="77"/>
      <c r="E221" s="78"/>
      <c r="F221" s="78"/>
      <c r="G221" s="78"/>
      <c r="H221" s="78"/>
      <c r="I221" s="78"/>
      <c r="J221" s="78"/>
      <c r="K221" s="78"/>
      <c r="L221" s="78"/>
      <c r="M221" s="78"/>
      <c r="N221" s="79"/>
      <c r="O221" s="78"/>
      <c r="P221" s="80"/>
    </row>
    <row r="222" spans="2:16" ht="15" customHeight="1">
      <c r="B222" s="77"/>
      <c r="C222" s="77"/>
      <c r="D222" s="77"/>
      <c r="E222" s="78"/>
      <c r="F222" s="78"/>
      <c r="G222" s="78"/>
      <c r="H222" s="78"/>
      <c r="I222" s="78"/>
      <c r="J222" s="78"/>
      <c r="K222" s="78"/>
      <c r="L222" s="78"/>
      <c r="M222" s="78"/>
      <c r="N222" s="79"/>
      <c r="O222" s="78"/>
      <c r="P222" s="80"/>
    </row>
    <row r="223" spans="2:16" ht="15" customHeight="1">
      <c r="B223" s="77"/>
      <c r="C223" s="77"/>
      <c r="D223" s="77"/>
      <c r="E223" s="78"/>
      <c r="F223" s="78"/>
      <c r="G223" s="78"/>
      <c r="H223" s="78"/>
      <c r="I223" s="78"/>
      <c r="J223" s="78"/>
      <c r="K223" s="78"/>
      <c r="L223" s="78"/>
      <c r="M223" s="78"/>
      <c r="N223" s="79"/>
      <c r="O223" s="78"/>
      <c r="P223" s="80"/>
    </row>
    <row r="224" spans="2:16" ht="15" customHeight="1">
      <c r="B224" s="77"/>
      <c r="C224" s="77"/>
      <c r="D224" s="77"/>
      <c r="E224" s="78"/>
      <c r="F224" s="78"/>
      <c r="G224" s="78"/>
      <c r="H224" s="78"/>
      <c r="I224" s="78"/>
      <c r="J224" s="78"/>
      <c r="K224" s="78"/>
      <c r="L224" s="78"/>
      <c r="M224" s="78"/>
      <c r="N224" s="79"/>
      <c r="O224" s="78"/>
      <c r="P224" s="80"/>
    </row>
    <row r="225" spans="2:16" ht="15" customHeight="1">
      <c r="B225" s="77"/>
      <c r="C225" s="77"/>
      <c r="D225" s="77"/>
      <c r="E225" s="78"/>
      <c r="F225" s="78"/>
      <c r="G225" s="78"/>
      <c r="H225" s="78"/>
      <c r="I225" s="78"/>
      <c r="J225" s="78"/>
      <c r="K225" s="78"/>
      <c r="L225" s="78"/>
      <c r="M225" s="78"/>
      <c r="N225" s="79"/>
      <c r="O225" s="78"/>
      <c r="P225" s="80"/>
    </row>
    <row r="226" spans="2:16" ht="15" customHeight="1">
      <c r="B226" s="77"/>
      <c r="C226" s="77"/>
      <c r="D226" s="77"/>
      <c r="E226" s="78"/>
      <c r="F226" s="78"/>
      <c r="G226" s="78"/>
      <c r="H226" s="78"/>
      <c r="I226" s="78"/>
      <c r="J226" s="78"/>
      <c r="K226" s="78"/>
      <c r="L226" s="78"/>
      <c r="M226" s="78"/>
      <c r="N226" s="79"/>
      <c r="O226" s="78"/>
      <c r="P226" s="80"/>
    </row>
    <row r="227" spans="2:16" ht="15" customHeight="1">
      <c r="B227" s="77"/>
      <c r="C227" s="77"/>
      <c r="D227" s="77"/>
      <c r="E227" s="78"/>
      <c r="F227" s="78"/>
      <c r="G227" s="78"/>
      <c r="H227" s="78"/>
      <c r="I227" s="78"/>
      <c r="J227" s="78"/>
      <c r="K227" s="78"/>
      <c r="L227" s="78"/>
      <c r="M227" s="78"/>
      <c r="N227" s="79"/>
      <c r="O227" s="78"/>
      <c r="P227" s="80"/>
    </row>
    <row r="228" spans="2:16" ht="15" customHeight="1">
      <c r="B228" s="77"/>
      <c r="C228" s="77"/>
      <c r="D228" s="77"/>
      <c r="E228" s="78"/>
      <c r="F228" s="78"/>
      <c r="G228" s="78"/>
      <c r="H228" s="78"/>
      <c r="I228" s="78"/>
      <c r="J228" s="78"/>
      <c r="K228" s="78"/>
      <c r="L228" s="78"/>
      <c r="M228" s="78"/>
      <c r="N228" s="79"/>
      <c r="O228" s="78"/>
      <c r="P228" s="80"/>
    </row>
    <row r="229" spans="2:16" ht="15" customHeight="1">
      <c r="B229" s="77"/>
      <c r="C229" s="77"/>
      <c r="D229" s="77"/>
      <c r="E229" s="78"/>
      <c r="F229" s="78"/>
      <c r="G229" s="78"/>
      <c r="H229" s="78"/>
      <c r="I229" s="78"/>
      <c r="J229" s="78"/>
      <c r="K229" s="78"/>
      <c r="L229" s="78"/>
      <c r="M229" s="78"/>
      <c r="N229" s="79"/>
      <c r="O229" s="78"/>
      <c r="P229" s="80"/>
    </row>
    <row r="230" spans="2:16" ht="15" customHeight="1">
      <c r="B230" s="77"/>
      <c r="C230" s="77"/>
      <c r="D230" s="77"/>
      <c r="E230" s="78"/>
      <c r="F230" s="78"/>
      <c r="G230" s="78"/>
      <c r="H230" s="78"/>
      <c r="I230" s="78"/>
      <c r="J230" s="78"/>
      <c r="K230" s="78"/>
      <c r="L230" s="78"/>
      <c r="M230" s="78"/>
      <c r="N230" s="79"/>
      <c r="O230" s="78"/>
      <c r="P230" s="80"/>
    </row>
    <row r="231" spans="2:16" ht="15" customHeight="1">
      <c r="B231" s="77"/>
      <c r="C231" s="77"/>
      <c r="D231" s="77"/>
      <c r="E231" s="78"/>
      <c r="F231" s="78"/>
      <c r="G231" s="78"/>
      <c r="H231" s="78"/>
      <c r="I231" s="78"/>
      <c r="J231" s="78"/>
      <c r="K231" s="78"/>
      <c r="L231" s="78"/>
      <c r="M231" s="78"/>
      <c r="N231" s="79"/>
      <c r="O231" s="78"/>
      <c r="P231" s="80"/>
    </row>
    <row r="232" spans="2:16" ht="15" customHeight="1">
      <c r="B232" s="77"/>
      <c r="C232" s="77"/>
      <c r="D232" s="77"/>
      <c r="E232" s="78"/>
      <c r="F232" s="78"/>
      <c r="G232" s="78"/>
      <c r="H232" s="78"/>
      <c r="I232" s="78"/>
      <c r="J232" s="78"/>
      <c r="K232" s="78"/>
      <c r="L232" s="78"/>
      <c r="M232" s="78"/>
      <c r="N232" s="79"/>
      <c r="O232" s="78"/>
      <c r="P232" s="80"/>
    </row>
    <row r="233" spans="2:16" ht="15" customHeight="1">
      <c r="B233" s="77"/>
      <c r="C233" s="77"/>
      <c r="D233" s="77"/>
      <c r="E233" s="78"/>
      <c r="F233" s="78"/>
      <c r="G233" s="78"/>
      <c r="H233" s="78"/>
      <c r="I233" s="78"/>
      <c r="J233" s="78"/>
      <c r="K233" s="78"/>
      <c r="L233" s="78"/>
      <c r="M233" s="78"/>
      <c r="N233" s="79"/>
      <c r="O233" s="78"/>
      <c r="P233" s="80"/>
    </row>
    <row r="234" spans="2:16" ht="15" customHeight="1">
      <c r="B234" s="77"/>
      <c r="C234" s="77"/>
      <c r="D234" s="77"/>
      <c r="E234" s="78"/>
      <c r="F234" s="78"/>
      <c r="G234" s="78"/>
      <c r="H234" s="78"/>
      <c r="I234" s="78"/>
      <c r="J234" s="78"/>
      <c r="K234" s="78"/>
      <c r="L234" s="78"/>
      <c r="M234" s="78"/>
      <c r="N234" s="79"/>
      <c r="O234" s="78"/>
      <c r="P234" s="80"/>
    </row>
    <row r="235" spans="2:16" ht="15" customHeight="1">
      <c r="B235" s="77"/>
      <c r="C235" s="77"/>
      <c r="D235" s="77"/>
      <c r="E235" s="78"/>
      <c r="F235" s="78"/>
      <c r="G235" s="78"/>
      <c r="H235" s="78"/>
      <c r="I235" s="78"/>
      <c r="J235" s="78"/>
      <c r="K235" s="78"/>
      <c r="L235" s="78"/>
      <c r="M235" s="78"/>
      <c r="N235" s="79"/>
      <c r="O235" s="78"/>
      <c r="P235" s="80"/>
    </row>
    <row r="236" spans="2:16" ht="15" customHeight="1">
      <c r="B236" s="77"/>
      <c r="C236" s="77"/>
      <c r="D236" s="77"/>
      <c r="E236" s="78"/>
      <c r="F236" s="78"/>
      <c r="G236" s="78"/>
      <c r="H236" s="78"/>
      <c r="I236" s="78"/>
      <c r="J236" s="78"/>
      <c r="K236" s="78"/>
      <c r="L236" s="78"/>
      <c r="M236" s="78"/>
      <c r="N236" s="79"/>
      <c r="O236" s="78"/>
      <c r="P236" s="80"/>
    </row>
    <row r="237" spans="2:16" ht="15" customHeight="1">
      <c r="B237" s="77"/>
      <c r="C237" s="77"/>
      <c r="D237" s="77"/>
      <c r="E237" s="78"/>
      <c r="F237" s="78"/>
      <c r="G237" s="78"/>
      <c r="H237" s="78"/>
      <c r="I237" s="78"/>
      <c r="J237" s="78"/>
      <c r="K237" s="78"/>
      <c r="L237" s="78"/>
      <c r="M237" s="78"/>
      <c r="N237" s="79"/>
      <c r="O237" s="78"/>
      <c r="P237" s="80"/>
    </row>
    <row r="238" spans="2:16" ht="15" customHeight="1">
      <c r="B238" s="77"/>
      <c r="C238" s="77"/>
      <c r="D238" s="77"/>
      <c r="E238" s="78"/>
      <c r="F238" s="78"/>
      <c r="G238" s="78"/>
      <c r="H238" s="78"/>
      <c r="I238" s="78"/>
      <c r="J238" s="78"/>
      <c r="K238" s="78"/>
      <c r="L238" s="78"/>
      <c r="M238" s="78"/>
      <c r="N238" s="79"/>
      <c r="O238" s="78"/>
      <c r="P238" s="80"/>
    </row>
    <row r="239" spans="2:16" ht="15" customHeight="1">
      <c r="B239" s="77"/>
      <c r="C239" s="77"/>
      <c r="D239" s="77"/>
      <c r="E239" s="78"/>
      <c r="F239" s="78"/>
      <c r="G239" s="78"/>
      <c r="H239" s="78"/>
      <c r="I239" s="78"/>
      <c r="J239" s="78"/>
      <c r="K239" s="78"/>
      <c r="L239" s="78"/>
      <c r="M239" s="78"/>
      <c r="N239" s="79"/>
      <c r="O239" s="78"/>
      <c r="P239" s="80"/>
    </row>
    <row r="240" spans="2:16" ht="15" customHeight="1">
      <c r="B240" s="77"/>
      <c r="C240" s="77"/>
      <c r="D240" s="77"/>
      <c r="E240" s="78"/>
      <c r="F240" s="78"/>
      <c r="G240" s="78"/>
      <c r="H240" s="78"/>
      <c r="I240" s="78"/>
      <c r="J240" s="78"/>
      <c r="K240" s="78"/>
      <c r="L240" s="78"/>
      <c r="M240" s="78"/>
      <c r="N240" s="79"/>
      <c r="O240" s="78"/>
      <c r="P240" s="80"/>
    </row>
    <row r="241" spans="4:4" ht="15" customHeight="1">
      <c r="D241" s="254"/>
    </row>
    <row r="242" spans="4:4" ht="15" customHeight="1">
      <c r="D242" s="254"/>
    </row>
    <row r="243" spans="4:4" ht="15" customHeight="1">
      <c r="D243" s="254"/>
    </row>
    <row r="244" spans="4:4" ht="15" customHeight="1">
      <c r="D244" s="254"/>
    </row>
    <row r="245" spans="4:4" ht="15" customHeight="1">
      <c r="D245" s="254"/>
    </row>
    <row r="246" spans="4:4" ht="15" customHeight="1">
      <c r="D246" s="254"/>
    </row>
    <row r="247" spans="4:4" ht="15" customHeight="1">
      <c r="D247" s="254"/>
    </row>
    <row r="248" spans="4:4" ht="15" customHeight="1">
      <c r="D248" s="254"/>
    </row>
    <row r="249" spans="4:4" ht="15" customHeight="1">
      <c r="D249" s="254"/>
    </row>
    <row r="250" spans="4:4" ht="15" customHeight="1">
      <c r="D250" s="254"/>
    </row>
    <row r="251" spans="4:4" ht="15" customHeight="1">
      <c r="D251" s="254"/>
    </row>
    <row r="252" spans="4:4" ht="15" customHeight="1">
      <c r="D252" s="254"/>
    </row>
    <row r="253" spans="4:4" ht="15" customHeight="1">
      <c r="D253" s="254"/>
    </row>
    <row r="254" spans="4:4" ht="15" customHeight="1">
      <c r="D254" s="254"/>
    </row>
    <row r="255" spans="4:4" ht="15" customHeight="1">
      <c r="D255" s="254"/>
    </row>
    <row r="256" spans="4:4" ht="15" customHeight="1">
      <c r="D256" s="254"/>
    </row>
    <row r="257" spans="4:4" ht="15" customHeight="1">
      <c r="D257" s="254"/>
    </row>
    <row r="258" spans="4:4" ht="15" customHeight="1">
      <c r="D258" s="254"/>
    </row>
    <row r="259" spans="4:4" ht="15" customHeight="1">
      <c r="D259" s="254"/>
    </row>
    <row r="260" spans="4:4" ht="15" customHeight="1">
      <c r="D260" s="254"/>
    </row>
    <row r="261" spans="4:4" ht="15" customHeight="1">
      <c r="D261" s="254"/>
    </row>
    <row r="262" spans="4:4" ht="15" customHeight="1">
      <c r="D262" s="254"/>
    </row>
    <row r="263" spans="4:4" ht="15" customHeight="1">
      <c r="D263" s="254"/>
    </row>
    <row r="264" spans="4:4" ht="15" customHeight="1">
      <c r="D264" s="254"/>
    </row>
    <row r="265" spans="4:4" ht="15" customHeight="1">
      <c r="D265" s="254"/>
    </row>
    <row r="266" spans="4:4" ht="15" customHeight="1">
      <c r="D266" s="254"/>
    </row>
    <row r="267" spans="4:4" ht="15" customHeight="1">
      <c r="D267" s="254"/>
    </row>
    <row r="268" spans="4:4" ht="15" customHeight="1">
      <c r="D268" s="254"/>
    </row>
    <row r="269" spans="4:4" ht="15" customHeight="1">
      <c r="D269" s="254"/>
    </row>
    <row r="270" spans="4:4" ht="15" customHeight="1">
      <c r="D270" s="254"/>
    </row>
    <row r="271" spans="4:4" ht="15" customHeight="1">
      <c r="D271" s="254"/>
    </row>
    <row r="272" spans="4:4" ht="15" customHeight="1">
      <c r="D272" s="254"/>
    </row>
    <row r="273" spans="4:4" ht="15" customHeight="1">
      <c r="D273" s="254"/>
    </row>
    <row r="274" spans="4:4" ht="15" customHeight="1">
      <c r="D274" s="254"/>
    </row>
    <row r="275" spans="4:4" ht="15" customHeight="1">
      <c r="D275" s="254"/>
    </row>
    <row r="276" spans="4:4" ht="15" customHeight="1">
      <c r="D276" s="254"/>
    </row>
    <row r="277" spans="4:4" ht="15" customHeight="1">
      <c r="D277" s="254"/>
    </row>
    <row r="278" spans="4:4" ht="15" customHeight="1">
      <c r="D278" s="254"/>
    </row>
    <row r="279" spans="4:4" ht="15" customHeight="1">
      <c r="D279" s="254"/>
    </row>
    <row r="280" spans="4:4" ht="15" customHeight="1">
      <c r="D280" s="254"/>
    </row>
    <row r="281" spans="4:4" ht="15" customHeight="1">
      <c r="D281" s="254"/>
    </row>
    <row r="282" spans="4:4" ht="15" customHeight="1">
      <c r="D282" s="254"/>
    </row>
    <row r="283" spans="4:4" ht="15" customHeight="1">
      <c r="D283" s="254"/>
    </row>
    <row r="284" spans="4:4" ht="15" customHeight="1">
      <c r="D284" s="254"/>
    </row>
    <row r="285" spans="4:4" ht="15" customHeight="1">
      <c r="D285" s="254"/>
    </row>
    <row r="286" spans="4:4" ht="15" customHeight="1">
      <c r="D286" s="254"/>
    </row>
    <row r="287" spans="4:4" ht="15" customHeight="1">
      <c r="D287" s="254"/>
    </row>
    <row r="288" spans="4:4" ht="15" customHeight="1">
      <c r="D288" s="254"/>
    </row>
    <row r="289" spans="4:4" ht="15" customHeight="1">
      <c r="D289" s="254"/>
    </row>
    <row r="290" spans="4:4" ht="15" customHeight="1">
      <c r="D290" s="254"/>
    </row>
    <row r="291" spans="4:4" ht="15" customHeight="1">
      <c r="D291" s="254"/>
    </row>
    <row r="292" spans="4:4" ht="15" customHeight="1">
      <c r="D292" s="254"/>
    </row>
    <row r="293" spans="4:4" ht="15" customHeight="1">
      <c r="D293" s="254"/>
    </row>
    <row r="294" spans="4:4" ht="15" customHeight="1">
      <c r="D294" s="254"/>
    </row>
    <row r="295" spans="4:4" ht="15" customHeight="1">
      <c r="D295" s="254"/>
    </row>
    <row r="296" spans="4:4" ht="15" customHeight="1">
      <c r="D296" s="254"/>
    </row>
    <row r="297" spans="4:4" ht="15" customHeight="1">
      <c r="D297" s="254"/>
    </row>
    <row r="298" spans="4:4" ht="15" customHeight="1">
      <c r="D298" s="254"/>
    </row>
    <row r="299" spans="4:4" ht="15" customHeight="1">
      <c r="D299" s="254"/>
    </row>
    <row r="300" spans="4:4" ht="15" customHeight="1">
      <c r="D300" s="254"/>
    </row>
    <row r="301" spans="4:4" ht="15" customHeight="1">
      <c r="D301" s="254"/>
    </row>
    <row r="302" spans="4:4" ht="15" customHeight="1">
      <c r="D302" s="254"/>
    </row>
    <row r="303" spans="4:4" ht="15" customHeight="1">
      <c r="D303" s="254"/>
    </row>
    <row r="304" spans="4:4" ht="15" customHeight="1">
      <c r="D304" s="254"/>
    </row>
    <row r="305" spans="4:4" ht="15" customHeight="1">
      <c r="D305" s="254"/>
    </row>
    <row r="306" spans="4:4" ht="15" customHeight="1">
      <c r="D306" s="254"/>
    </row>
    <row r="307" spans="4:4" ht="15" customHeight="1">
      <c r="D307" s="254"/>
    </row>
    <row r="308" spans="4:4" ht="15" customHeight="1">
      <c r="D308" s="254"/>
    </row>
    <row r="309" spans="4:4" ht="15" customHeight="1">
      <c r="D309" s="254"/>
    </row>
    <row r="310" spans="4:4" ht="15" customHeight="1">
      <c r="D310" s="254"/>
    </row>
    <row r="311" spans="4:4" ht="15" customHeight="1">
      <c r="D311" s="254"/>
    </row>
    <row r="312" spans="4:4" ht="15" customHeight="1">
      <c r="D312" s="254"/>
    </row>
    <row r="313" spans="4:4" ht="15" customHeight="1">
      <c r="D313" s="254"/>
    </row>
    <row r="314" spans="4:4" ht="15" customHeight="1">
      <c r="D314" s="254"/>
    </row>
    <row r="315" spans="4:4" ht="15" customHeight="1">
      <c r="D315" s="254"/>
    </row>
    <row r="316" spans="4:4" ht="15" customHeight="1">
      <c r="D316" s="254"/>
    </row>
    <row r="317" spans="4:4" ht="15" customHeight="1">
      <c r="D317" s="254"/>
    </row>
    <row r="318" spans="4:4" ht="15" customHeight="1">
      <c r="D318" s="254"/>
    </row>
    <row r="319" spans="4:4" ht="15" customHeight="1">
      <c r="D319" s="254"/>
    </row>
    <row r="320" spans="4:4" ht="15" customHeight="1">
      <c r="D320" s="254"/>
    </row>
    <row r="321" spans="4:4" ht="15" customHeight="1">
      <c r="D321" s="254"/>
    </row>
    <row r="322" spans="4:4" ht="15" customHeight="1">
      <c r="D322" s="254"/>
    </row>
    <row r="323" spans="4:4" ht="15" customHeight="1">
      <c r="D323" s="254"/>
    </row>
    <row r="324" spans="4:4" ht="15" customHeight="1">
      <c r="D324" s="254"/>
    </row>
    <row r="325" spans="4:4" ht="15" customHeight="1">
      <c r="D325" s="254"/>
    </row>
    <row r="326" spans="4:4" ht="15" customHeight="1">
      <c r="D326" s="254"/>
    </row>
    <row r="327" spans="4:4" ht="15" customHeight="1">
      <c r="D327" s="254"/>
    </row>
    <row r="328" spans="4:4" ht="15" customHeight="1">
      <c r="D328" s="254"/>
    </row>
    <row r="329" spans="4:4" ht="15" customHeight="1">
      <c r="D329" s="254"/>
    </row>
    <row r="330" spans="4:4" ht="15" customHeight="1">
      <c r="D330" s="254"/>
    </row>
    <row r="331" spans="4:4" ht="15" customHeight="1">
      <c r="D331" s="254"/>
    </row>
    <row r="332" spans="4:4" ht="15" customHeight="1">
      <c r="D332" s="254"/>
    </row>
    <row r="333" spans="4:4" ht="15" customHeight="1">
      <c r="D333" s="254"/>
    </row>
    <row r="334" spans="4:4" ht="15" customHeight="1">
      <c r="D334" s="254"/>
    </row>
    <row r="335" spans="4:4" ht="15" customHeight="1">
      <c r="D335" s="254"/>
    </row>
    <row r="336" spans="4:4" ht="15" customHeight="1">
      <c r="D336" s="254"/>
    </row>
    <row r="337" spans="4:4" ht="15" customHeight="1">
      <c r="D337" s="254"/>
    </row>
    <row r="338" spans="4:4" ht="15" customHeight="1">
      <c r="D338" s="254"/>
    </row>
    <row r="339" spans="4:4" ht="15" customHeight="1">
      <c r="D339" s="254"/>
    </row>
    <row r="340" spans="4:4" ht="15" customHeight="1">
      <c r="D340" s="254"/>
    </row>
    <row r="341" spans="4:4" ht="15" customHeight="1">
      <c r="D341" s="254"/>
    </row>
    <row r="342" spans="4:4" ht="15" customHeight="1">
      <c r="D342" s="254"/>
    </row>
    <row r="343" spans="4:4" ht="15" customHeight="1">
      <c r="D343" s="254"/>
    </row>
    <row r="344" spans="4:4" ht="15" customHeight="1">
      <c r="D344" s="254"/>
    </row>
    <row r="345" spans="4:4" ht="15" customHeight="1">
      <c r="D345" s="254"/>
    </row>
    <row r="346" spans="4:4" ht="15" customHeight="1">
      <c r="D346" s="254"/>
    </row>
    <row r="347" spans="4:4" ht="15" customHeight="1">
      <c r="D347" s="254"/>
    </row>
    <row r="348" spans="4:4" ht="15" customHeight="1">
      <c r="D348" s="254"/>
    </row>
    <row r="349" spans="4:4" ht="15" customHeight="1">
      <c r="D349" s="254"/>
    </row>
    <row r="350" spans="4:4" ht="15" customHeight="1">
      <c r="D350" s="254"/>
    </row>
    <row r="351" spans="4:4" ht="15" customHeight="1">
      <c r="D351" s="254"/>
    </row>
    <row r="352" spans="4:4" ht="15" customHeight="1">
      <c r="D352" s="254"/>
    </row>
    <row r="353" spans="4:4" ht="15" customHeight="1">
      <c r="D353" s="254"/>
    </row>
    <row r="354" spans="4:4" ht="15" customHeight="1">
      <c r="D354" s="254"/>
    </row>
    <row r="355" spans="4:4" ht="15" customHeight="1">
      <c r="D355" s="254"/>
    </row>
    <row r="356" spans="4:4" ht="15" customHeight="1">
      <c r="D356" s="254"/>
    </row>
    <row r="357" spans="4:4" ht="15" customHeight="1">
      <c r="D357" s="254"/>
    </row>
    <row r="358" spans="4:4" ht="15" customHeight="1">
      <c r="D358" s="254"/>
    </row>
    <row r="359" spans="4:4" ht="15" customHeight="1">
      <c r="D359" s="254"/>
    </row>
    <row r="360" spans="4:4" ht="15" customHeight="1">
      <c r="D360" s="254"/>
    </row>
    <row r="361" spans="4:4" ht="15" customHeight="1">
      <c r="D361" s="254"/>
    </row>
    <row r="362" spans="4:4" ht="15" customHeight="1">
      <c r="D362" s="254"/>
    </row>
    <row r="363" spans="4:4" ht="15" customHeight="1">
      <c r="D363" s="254"/>
    </row>
    <row r="364" spans="4:4" ht="15" customHeight="1">
      <c r="D364" s="254"/>
    </row>
    <row r="365" spans="4:4" ht="15" customHeight="1">
      <c r="D365" s="254"/>
    </row>
    <row r="366" spans="4:4" ht="15" customHeight="1">
      <c r="D366" s="254"/>
    </row>
    <row r="367" spans="4:4" ht="15" customHeight="1">
      <c r="D367" s="254"/>
    </row>
    <row r="368" spans="4:4" ht="15" customHeight="1">
      <c r="D368" s="254"/>
    </row>
    <row r="369" spans="4:4" ht="15" customHeight="1">
      <c r="D369" s="254"/>
    </row>
    <row r="370" spans="4:4" ht="15" customHeight="1">
      <c r="D370" s="254"/>
    </row>
    <row r="371" spans="4:4" ht="15" customHeight="1">
      <c r="D371" s="254"/>
    </row>
    <row r="372" spans="4:4" ht="15" customHeight="1">
      <c r="D372" s="254"/>
    </row>
    <row r="373" spans="4:4" ht="15" customHeight="1">
      <c r="D373" s="254"/>
    </row>
    <row r="374" spans="4:4" ht="15" customHeight="1">
      <c r="D374" s="254"/>
    </row>
    <row r="375" spans="4:4" ht="15" customHeight="1">
      <c r="D375" s="254"/>
    </row>
    <row r="376" spans="4:4" ht="15" customHeight="1">
      <c r="D376" s="254"/>
    </row>
    <row r="377" spans="4:4" ht="15" customHeight="1">
      <c r="D377" s="254"/>
    </row>
    <row r="378" spans="4:4" ht="15" customHeight="1">
      <c r="D378" s="254"/>
    </row>
    <row r="379" spans="4:4" ht="15" customHeight="1">
      <c r="D379" s="254"/>
    </row>
    <row r="380" spans="4:4" ht="15" customHeight="1">
      <c r="D380" s="254"/>
    </row>
    <row r="381" spans="4:4" ht="15" customHeight="1">
      <c r="D381" s="254"/>
    </row>
    <row r="382" spans="4:4" ht="15" customHeight="1">
      <c r="D382" s="254"/>
    </row>
    <row r="383" spans="4:4" ht="15" customHeight="1">
      <c r="D383" s="254"/>
    </row>
    <row r="384" spans="4:4" ht="15" customHeight="1">
      <c r="D384" s="254"/>
    </row>
    <row r="385" spans="4:4" ht="15" customHeight="1">
      <c r="D385" s="254"/>
    </row>
    <row r="386" spans="4:4" ht="15" customHeight="1">
      <c r="D386" s="254"/>
    </row>
    <row r="387" spans="4:4" ht="15" customHeight="1">
      <c r="D387" s="254"/>
    </row>
    <row r="388" spans="4:4" ht="15" customHeight="1">
      <c r="D388" s="254"/>
    </row>
    <row r="389" spans="4:4" ht="15" customHeight="1">
      <c r="D389" s="254"/>
    </row>
    <row r="390" spans="4:4" ht="15" customHeight="1">
      <c r="D390" s="254"/>
    </row>
    <row r="391" spans="4:4" ht="15" customHeight="1">
      <c r="D391" s="254"/>
    </row>
    <row r="392" spans="4:4" ht="15" customHeight="1">
      <c r="D392" s="254"/>
    </row>
    <row r="393" spans="4:4" ht="15" customHeight="1">
      <c r="D393" s="254"/>
    </row>
    <row r="394" spans="4:4" ht="15" customHeight="1">
      <c r="D394" s="254"/>
    </row>
    <row r="395" spans="4:4" ht="15" customHeight="1">
      <c r="D395" s="254"/>
    </row>
    <row r="396" spans="4:4" ht="15" customHeight="1">
      <c r="D396" s="254"/>
    </row>
    <row r="397" spans="4:4" ht="15" customHeight="1">
      <c r="D397" s="254"/>
    </row>
    <row r="398" spans="4:4" ht="15" customHeight="1">
      <c r="D398" s="254"/>
    </row>
    <row r="399" spans="4:4" ht="15" customHeight="1">
      <c r="D399" s="254"/>
    </row>
    <row r="400" spans="4:4" ht="15" customHeight="1">
      <c r="D400" s="254"/>
    </row>
    <row r="401" spans="4:4" ht="15" customHeight="1">
      <c r="D401" s="254"/>
    </row>
    <row r="402" spans="4:4" ht="15" customHeight="1">
      <c r="D402" s="254"/>
    </row>
    <row r="403" spans="4:4" ht="15" customHeight="1">
      <c r="D403" s="254"/>
    </row>
    <row r="404" spans="4:4" ht="15" customHeight="1">
      <c r="D404" s="254"/>
    </row>
    <row r="405" spans="4:4" ht="15" customHeight="1">
      <c r="D405" s="254"/>
    </row>
    <row r="406" spans="4:4" ht="15" customHeight="1">
      <c r="D406" s="254"/>
    </row>
    <row r="407" spans="4:4" ht="15" customHeight="1">
      <c r="D407" s="254"/>
    </row>
    <row r="408" spans="4:4" ht="15" customHeight="1">
      <c r="D408" s="254"/>
    </row>
    <row r="409" spans="4:4" ht="15" customHeight="1">
      <c r="D409" s="254"/>
    </row>
    <row r="410" spans="4:4" ht="15" customHeight="1">
      <c r="D410" s="254"/>
    </row>
    <row r="411" spans="4:4" ht="15" customHeight="1">
      <c r="D411" s="254"/>
    </row>
    <row r="412" spans="4:4" ht="15" customHeight="1">
      <c r="D412" s="254"/>
    </row>
    <row r="413" spans="4:4" ht="15" customHeight="1">
      <c r="D413" s="254"/>
    </row>
    <row r="414" spans="4:4" ht="15" customHeight="1">
      <c r="D414" s="254"/>
    </row>
    <row r="415" spans="4:4" ht="15" customHeight="1">
      <c r="D415" s="254"/>
    </row>
    <row r="416" spans="4:4" ht="15" customHeight="1">
      <c r="D416" s="254"/>
    </row>
    <row r="417" spans="4:4" ht="15" customHeight="1">
      <c r="D417" s="254"/>
    </row>
    <row r="418" spans="4:4" ht="15" customHeight="1">
      <c r="D418" s="254"/>
    </row>
    <row r="419" spans="4:4" ht="15" customHeight="1">
      <c r="D419" s="254"/>
    </row>
    <row r="420" spans="4:4" ht="15" customHeight="1">
      <c r="D420" s="254"/>
    </row>
    <row r="421" spans="4:4" ht="15" customHeight="1">
      <c r="D421" s="254"/>
    </row>
    <row r="422" spans="4:4" ht="15" customHeight="1">
      <c r="D422" s="254"/>
    </row>
    <row r="423" spans="4:4" ht="15" customHeight="1">
      <c r="D423" s="254"/>
    </row>
    <row r="424" spans="4:4" ht="15" customHeight="1">
      <c r="D424" s="254"/>
    </row>
    <row r="425" spans="4:4" ht="15" customHeight="1">
      <c r="D425" s="254"/>
    </row>
    <row r="426" spans="4:4" ht="15" customHeight="1">
      <c r="D426" s="254"/>
    </row>
    <row r="427" spans="4:4" ht="15" customHeight="1">
      <c r="D427" s="254"/>
    </row>
    <row r="428" spans="4:4" ht="15" customHeight="1">
      <c r="D428" s="254"/>
    </row>
    <row r="429" spans="4:4" ht="15" customHeight="1">
      <c r="D429" s="254"/>
    </row>
    <row r="430" spans="4:4" ht="15" customHeight="1">
      <c r="D430" s="254"/>
    </row>
    <row r="431" spans="4:4" ht="15" customHeight="1">
      <c r="D431" s="254"/>
    </row>
    <row r="432" spans="4:4" ht="15" customHeight="1">
      <c r="D432" s="254"/>
    </row>
    <row r="433" spans="4:4" ht="15" customHeight="1">
      <c r="D433" s="254"/>
    </row>
    <row r="434" spans="4:4" ht="15" customHeight="1">
      <c r="D434" s="254"/>
    </row>
    <row r="435" spans="4:4" ht="15" customHeight="1">
      <c r="D435" s="254"/>
    </row>
    <row r="436" spans="4:4" ht="15" customHeight="1">
      <c r="D436" s="254"/>
    </row>
    <row r="437" spans="4:4" ht="15" customHeight="1">
      <c r="D437" s="254"/>
    </row>
    <row r="438" spans="4:4" ht="15" customHeight="1">
      <c r="D438" s="254"/>
    </row>
    <row r="439" spans="4:4" ht="15" customHeight="1">
      <c r="D439" s="254"/>
    </row>
    <row r="440" spans="4:4" ht="15" customHeight="1">
      <c r="D440" s="254"/>
    </row>
    <row r="441" spans="4:4" ht="15" customHeight="1">
      <c r="D441" s="254"/>
    </row>
    <row r="442" spans="4:4" ht="15" customHeight="1">
      <c r="D442" s="254"/>
    </row>
    <row r="443" spans="4:4" ht="15" customHeight="1">
      <c r="D443" s="254"/>
    </row>
    <row r="444" spans="4:4" ht="15" customHeight="1">
      <c r="D444" s="254"/>
    </row>
    <row r="445" spans="4:4" ht="15" customHeight="1">
      <c r="D445" s="254"/>
    </row>
    <row r="446" spans="4:4" ht="15" customHeight="1">
      <c r="D446" s="254"/>
    </row>
    <row r="447" spans="4:4" ht="15" customHeight="1">
      <c r="D447" s="254"/>
    </row>
    <row r="448" spans="4:4" ht="15" customHeight="1">
      <c r="D448" s="254"/>
    </row>
    <row r="449" spans="4:4" ht="15" customHeight="1">
      <c r="D449" s="254"/>
    </row>
    <row r="450" spans="4:4" ht="15" customHeight="1">
      <c r="D450" s="254"/>
    </row>
    <row r="451" spans="4:4" ht="15" customHeight="1">
      <c r="D451" s="254"/>
    </row>
    <row r="452" spans="4:4" ht="15" customHeight="1">
      <c r="D452" s="254"/>
    </row>
    <row r="453" spans="4:4" ht="15" customHeight="1">
      <c r="D453" s="254"/>
    </row>
    <row r="454" spans="4:4" ht="15" customHeight="1">
      <c r="D454" s="254"/>
    </row>
    <row r="455" spans="4:4" ht="15" customHeight="1">
      <c r="D455" s="254"/>
    </row>
    <row r="456" spans="4:4" ht="15" customHeight="1">
      <c r="D456" s="254"/>
    </row>
    <row r="457" spans="4:4" ht="15" customHeight="1">
      <c r="D457" s="254"/>
    </row>
    <row r="458" spans="4:4" ht="15" customHeight="1">
      <c r="D458" s="254"/>
    </row>
    <row r="459" spans="4:4" ht="15" customHeight="1">
      <c r="D459" s="254"/>
    </row>
    <row r="460" spans="4:4" ht="15" customHeight="1">
      <c r="D460" s="254"/>
    </row>
    <row r="461" spans="4:4" ht="15" customHeight="1">
      <c r="D461" s="254"/>
    </row>
    <row r="462" spans="4:4" ht="15" customHeight="1">
      <c r="D462" s="254"/>
    </row>
    <row r="463" spans="4:4" ht="15" customHeight="1">
      <c r="D463" s="254"/>
    </row>
    <row r="464" spans="4:4" ht="15" customHeight="1">
      <c r="D464" s="254"/>
    </row>
    <row r="465" spans="4:4" ht="15" customHeight="1">
      <c r="D465" s="254"/>
    </row>
    <row r="466" spans="4:4" ht="15" customHeight="1">
      <c r="D466" s="254"/>
    </row>
    <row r="467" spans="4:4" ht="15" customHeight="1">
      <c r="D467" s="254"/>
    </row>
    <row r="468" spans="4:4" ht="15" customHeight="1">
      <c r="D468" s="254"/>
    </row>
    <row r="469" spans="4:4" ht="15" customHeight="1">
      <c r="D469" s="254"/>
    </row>
    <row r="470" spans="4:4" ht="15" customHeight="1">
      <c r="D470" s="254"/>
    </row>
    <row r="471" spans="4:4" ht="15" customHeight="1">
      <c r="D471" s="254"/>
    </row>
    <row r="472" spans="4:4" ht="15" customHeight="1">
      <c r="D472" s="254"/>
    </row>
    <row r="473" spans="4:4" ht="15" customHeight="1">
      <c r="D473" s="254"/>
    </row>
    <row r="474" spans="4:4" ht="15" customHeight="1">
      <c r="D474" s="254"/>
    </row>
    <row r="475" spans="4:4" ht="15" customHeight="1">
      <c r="D475" s="254"/>
    </row>
    <row r="476" spans="4:4" ht="15" customHeight="1">
      <c r="D476" s="254"/>
    </row>
    <row r="477" spans="4:4" ht="15" customHeight="1">
      <c r="D477" s="254"/>
    </row>
    <row r="478" spans="4:4" ht="15" customHeight="1">
      <c r="D478" s="254"/>
    </row>
    <row r="479" spans="4:4" ht="15" customHeight="1">
      <c r="D479" s="254"/>
    </row>
    <row r="480" spans="4:4" ht="15" customHeight="1">
      <c r="D480" s="254"/>
    </row>
    <row r="481" spans="4:4" ht="15" customHeight="1">
      <c r="D481" s="254"/>
    </row>
    <row r="482" spans="4:4" ht="15" customHeight="1">
      <c r="D482" s="254"/>
    </row>
    <row r="483" spans="4:4" ht="15" customHeight="1">
      <c r="D483" s="254"/>
    </row>
    <row r="484" spans="4:4" ht="15" customHeight="1">
      <c r="D484" s="254"/>
    </row>
    <row r="485" spans="4:4" ht="15" customHeight="1">
      <c r="D485" s="254"/>
    </row>
    <row r="486" spans="4:4" ht="15" customHeight="1">
      <c r="D486" s="254"/>
    </row>
    <row r="487" spans="4:4" ht="15" customHeight="1">
      <c r="D487" s="254"/>
    </row>
    <row r="488" spans="4:4" ht="15" customHeight="1">
      <c r="D488" s="254"/>
    </row>
    <row r="489" spans="4:4" ht="15" customHeight="1">
      <c r="D489" s="254"/>
    </row>
    <row r="490" spans="4:4" ht="15" customHeight="1">
      <c r="D490" s="254"/>
    </row>
    <row r="491" spans="4:4" ht="15" customHeight="1">
      <c r="D491" s="254"/>
    </row>
    <row r="492" spans="4:4" ht="15" customHeight="1">
      <c r="D492" s="254"/>
    </row>
    <row r="493" spans="4:4" ht="15" customHeight="1">
      <c r="D493" s="254"/>
    </row>
    <row r="494" spans="4:4" ht="15" customHeight="1">
      <c r="D494" s="254"/>
    </row>
    <row r="495" spans="4:4" ht="15" customHeight="1">
      <c r="D495" s="254"/>
    </row>
    <row r="496" spans="4:4" ht="15" customHeight="1">
      <c r="D496" s="254"/>
    </row>
    <row r="497" spans="4:4" ht="15" customHeight="1">
      <c r="D497" s="254"/>
    </row>
    <row r="498" spans="4:4" ht="15" customHeight="1">
      <c r="D498" s="254"/>
    </row>
    <row r="499" spans="4:4" ht="15" customHeight="1">
      <c r="D499" s="254"/>
    </row>
    <row r="500" spans="4:4" ht="15" customHeight="1">
      <c r="D500" s="254"/>
    </row>
    <row r="501" spans="4:4" ht="15" customHeight="1">
      <c r="D501" s="254"/>
    </row>
    <row r="502" spans="4:4" ht="15" customHeight="1">
      <c r="D502" s="254"/>
    </row>
    <row r="503" spans="4:4" ht="15" customHeight="1">
      <c r="D503" s="254"/>
    </row>
    <row r="504" spans="4:4" ht="15" customHeight="1">
      <c r="D504" s="254"/>
    </row>
    <row r="505" spans="4:4" ht="15" customHeight="1">
      <c r="D505" s="254"/>
    </row>
    <row r="506" spans="4:4" ht="15" customHeight="1">
      <c r="D506" s="254"/>
    </row>
    <row r="507" spans="4:4" ht="15" customHeight="1">
      <c r="D507" s="254"/>
    </row>
    <row r="508" spans="4:4" ht="15" customHeight="1">
      <c r="D508" s="254"/>
    </row>
    <row r="509" spans="4:4" ht="15" customHeight="1">
      <c r="D509" s="254"/>
    </row>
    <row r="510" spans="4:4" ht="15" customHeight="1">
      <c r="D510" s="254"/>
    </row>
    <row r="511" spans="4:4" ht="15" customHeight="1">
      <c r="D511" s="254"/>
    </row>
    <row r="512" spans="4:4" ht="15" customHeight="1">
      <c r="D512" s="254"/>
    </row>
    <row r="513" spans="4:4" ht="15" customHeight="1">
      <c r="D513" s="254"/>
    </row>
    <row r="514" spans="4:4" ht="15" customHeight="1">
      <c r="D514" s="254"/>
    </row>
    <row r="515" spans="4:4" ht="15" customHeight="1">
      <c r="D515" s="254"/>
    </row>
    <row r="516" spans="4:4" ht="15" customHeight="1">
      <c r="D516" s="254"/>
    </row>
    <row r="517" spans="4:4" ht="15" customHeight="1">
      <c r="D517" s="254"/>
    </row>
    <row r="518" spans="4:4" ht="15" customHeight="1">
      <c r="D518" s="254"/>
    </row>
    <row r="519" spans="4:4" ht="15" customHeight="1">
      <c r="D519" s="254"/>
    </row>
    <row r="520" spans="4:4" ht="15" customHeight="1">
      <c r="D520" s="254"/>
    </row>
    <row r="521" spans="4:4" ht="15" customHeight="1">
      <c r="D521" s="254"/>
    </row>
    <row r="522" spans="4:4" ht="15" customHeight="1">
      <c r="D522" s="254"/>
    </row>
    <row r="523" spans="4:4" ht="15" customHeight="1">
      <c r="D523" s="254"/>
    </row>
    <row r="524" spans="4:4" ht="15" customHeight="1">
      <c r="D524" s="254"/>
    </row>
    <row r="525" spans="4:4" ht="15" customHeight="1">
      <c r="D525" s="254"/>
    </row>
    <row r="526" spans="4:4" ht="15" customHeight="1">
      <c r="D526" s="254"/>
    </row>
    <row r="527" spans="4:4" ht="15" customHeight="1">
      <c r="D527" s="254"/>
    </row>
    <row r="528" spans="4:4" ht="15" customHeight="1">
      <c r="D528" s="254"/>
    </row>
    <row r="529" spans="4:4" ht="15" customHeight="1">
      <c r="D529" s="254"/>
    </row>
    <row r="530" spans="4:4" ht="15" customHeight="1">
      <c r="D530" s="254"/>
    </row>
    <row r="531" spans="4:4" ht="15" customHeight="1">
      <c r="D531" s="254"/>
    </row>
    <row r="532" spans="4:4" ht="15" customHeight="1">
      <c r="D532" s="254"/>
    </row>
    <row r="533" spans="4:4" ht="15" customHeight="1">
      <c r="D533" s="254"/>
    </row>
    <row r="534" spans="4:4" ht="15" customHeight="1">
      <c r="D534" s="254"/>
    </row>
    <row r="535" spans="4:4" ht="15" customHeight="1">
      <c r="D535" s="254"/>
    </row>
    <row r="536" spans="4:4" ht="15" customHeight="1">
      <c r="D536" s="254"/>
    </row>
    <row r="537" spans="4:4" ht="15" customHeight="1">
      <c r="D537" s="254"/>
    </row>
    <row r="538" spans="4:4" ht="15" customHeight="1">
      <c r="D538" s="254"/>
    </row>
    <row r="539" spans="4:4" ht="15" customHeight="1">
      <c r="D539" s="254"/>
    </row>
    <row r="540" spans="4:4" ht="15" customHeight="1">
      <c r="D540" s="254"/>
    </row>
    <row r="541" spans="4:4" ht="15" customHeight="1">
      <c r="D541" s="254"/>
    </row>
    <row r="542" spans="4:4" ht="15" customHeight="1">
      <c r="D542" s="254"/>
    </row>
    <row r="543" spans="4:4" ht="15" customHeight="1">
      <c r="D543" s="254"/>
    </row>
    <row r="544" spans="4:4" ht="15" customHeight="1">
      <c r="D544" s="254"/>
    </row>
    <row r="545" spans="4:4" ht="15" customHeight="1">
      <c r="D545" s="254"/>
    </row>
    <row r="546" spans="4:4" ht="15" customHeight="1">
      <c r="D546" s="254"/>
    </row>
    <row r="547" spans="4:4" ht="15" customHeight="1">
      <c r="D547" s="254"/>
    </row>
    <row r="548" spans="4:4" ht="15" customHeight="1">
      <c r="D548" s="254"/>
    </row>
    <row r="549" spans="4:4" ht="15" customHeight="1">
      <c r="D549" s="254"/>
    </row>
    <row r="550" spans="4:4" ht="15" customHeight="1">
      <c r="D550" s="254"/>
    </row>
    <row r="551" spans="4:4" ht="15" customHeight="1">
      <c r="D551" s="254"/>
    </row>
    <row r="552" spans="4:4" ht="15" customHeight="1">
      <c r="D552" s="254"/>
    </row>
    <row r="553" spans="4:4" ht="15" customHeight="1">
      <c r="D553" s="254"/>
    </row>
    <row r="554" spans="4:4" ht="15" customHeight="1">
      <c r="D554" s="254"/>
    </row>
    <row r="555" spans="4:4" ht="15" customHeight="1">
      <c r="D555" s="254"/>
    </row>
    <row r="556" spans="4:4" ht="15" customHeight="1">
      <c r="D556" s="254"/>
    </row>
    <row r="557" spans="4:4" ht="15" customHeight="1">
      <c r="D557" s="254"/>
    </row>
    <row r="558" spans="4:4" ht="15" customHeight="1">
      <c r="D558" s="254"/>
    </row>
    <row r="559" spans="4:4" ht="15" customHeight="1">
      <c r="D559" s="254"/>
    </row>
    <row r="560" spans="4:4" ht="15" customHeight="1">
      <c r="D560" s="254"/>
    </row>
    <row r="561" spans="4:4" ht="15" customHeight="1">
      <c r="D561" s="254"/>
    </row>
    <row r="562" spans="4:4" ht="15" customHeight="1">
      <c r="D562" s="254"/>
    </row>
    <row r="563" spans="4:4" ht="15" customHeight="1">
      <c r="D563" s="254"/>
    </row>
    <row r="564" spans="4:4" ht="15" customHeight="1">
      <c r="D564" s="254"/>
    </row>
    <row r="565" spans="4:4" ht="15" customHeight="1">
      <c r="D565" s="254"/>
    </row>
    <row r="566" spans="4:4" ht="15" customHeight="1">
      <c r="D566" s="254"/>
    </row>
    <row r="567" spans="4:4" ht="15" customHeight="1">
      <c r="D567" s="254"/>
    </row>
    <row r="568" spans="4:4" ht="15" customHeight="1">
      <c r="D568" s="254"/>
    </row>
    <row r="569" spans="4:4" ht="15" customHeight="1">
      <c r="D569" s="254"/>
    </row>
    <row r="570" spans="4:4" ht="15" customHeight="1">
      <c r="D570" s="254"/>
    </row>
    <row r="571" spans="4:4" ht="15" customHeight="1">
      <c r="D571" s="254"/>
    </row>
    <row r="572" spans="4:4" ht="15" customHeight="1">
      <c r="D572" s="254"/>
    </row>
    <row r="573" spans="4:4" ht="15" customHeight="1">
      <c r="D573" s="254"/>
    </row>
    <row r="574" spans="4:4" ht="15" customHeight="1">
      <c r="D574" s="254"/>
    </row>
    <row r="575" spans="4:4" ht="15" customHeight="1">
      <c r="D575" s="254"/>
    </row>
    <row r="576" spans="4:4" ht="15" customHeight="1">
      <c r="D576" s="254"/>
    </row>
    <row r="577" spans="4:4" ht="15" customHeight="1">
      <c r="D577" s="254"/>
    </row>
    <row r="578" spans="4:4" ht="15" customHeight="1">
      <c r="D578" s="254"/>
    </row>
    <row r="579" spans="4:4" ht="15" customHeight="1">
      <c r="D579" s="254"/>
    </row>
    <row r="580" spans="4:4" ht="15" customHeight="1">
      <c r="D580" s="254"/>
    </row>
    <row r="581" spans="4:4" ht="15" customHeight="1">
      <c r="D581" s="254"/>
    </row>
    <row r="582" spans="4:4" ht="15" customHeight="1">
      <c r="D582" s="254"/>
    </row>
    <row r="583" spans="4:4" ht="15" customHeight="1">
      <c r="D583" s="254"/>
    </row>
    <row r="584" spans="4:4" ht="15" customHeight="1">
      <c r="D584" s="254"/>
    </row>
    <row r="585" spans="4:4" ht="15" customHeight="1">
      <c r="D585" s="254"/>
    </row>
    <row r="586" spans="4:4" ht="15" customHeight="1">
      <c r="D586" s="254"/>
    </row>
    <row r="587" spans="4:4" ht="15" customHeight="1">
      <c r="D587" s="254"/>
    </row>
    <row r="588" spans="4:4" ht="15" customHeight="1">
      <c r="D588" s="254"/>
    </row>
    <row r="589" spans="4:4" ht="15" customHeight="1">
      <c r="D589" s="254"/>
    </row>
    <row r="590" spans="4:4" ht="15" customHeight="1">
      <c r="D590" s="254"/>
    </row>
    <row r="591" spans="4:4" ht="15" customHeight="1">
      <c r="D591" s="254"/>
    </row>
    <row r="592" spans="4:4" ht="15" customHeight="1">
      <c r="D592" s="254"/>
    </row>
    <row r="593" spans="4:4" ht="15" customHeight="1">
      <c r="D593" s="254"/>
    </row>
    <row r="594" spans="4:4" ht="15" customHeight="1">
      <c r="D594" s="254"/>
    </row>
    <row r="595" spans="4:4" ht="15" customHeight="1">
      <c r="D595" s="254"/>
    </row>
    <row r="596" spans="4:4" ht="15" customHeight="1">
      <c r="D596" s="254"/>
    </row>
    <row r="597" spans="4:4" ht="15" customHeight="1">
      <c r="D597" s="254"/>
    </row>
    <row r="598" spans="4:4" ht="15" customHeight="1">
      <c r="D598" s="254"/>
    </row>
    <row r="599" spans="4:4" ht="15" customHeight="1">
      <c r="D599" s="254"/>
    </row>
    <row r="600" spans="4:4" ht="15" customHeight="1">
      <c r="D600" s="254"/>
    </row>
    <row r="601" spans="4:4" ht="15" customHeight="1">
      <c r="D601" s="254"/>
    </row>
    <row r="602" spans="4:4" ht="15" customHeight="1">
      <c r="D602" s="254"/>
    </row>
    <row r="603" spans="4:4" ht="15" customHeight="1">
      <c r="D603" s="254"/>
    </row>
    <row r="604" spans="4:4" ht="15" customHeight="1">
      <c r="D604" s="254"/>
    </row>
    <row r="605" spans="4:4" ht="15" customHeight="1">
      <c r="D605" s="254"/>
    </row>
    <row r="606" spans="4:4" ht="15" customHeight="1">
      <c r="D606" s="254"/>
    </row>
    <row r="607" spans="4:4" ht="15" customHeight="1">
      <c r="D607" s="254"/>
    </row>
    <row r="608" spans="4:4" ht="15" customHeight="1">
      <c r="D608" s="254"/>
    </row>
    <row r="609" spans="4:4" ht="15" customHeight="1">
      <c r="D609" s="254"/>
    </row>
    <row r="610" spans="4:4" ht="15" customHeight="1">
      <c r="D610" s="254"/>
    </row>
    <row r="611" spans="4:4" ht="15" customHeight="1">
      <c r="D611" s="254"/>
    </row>
    <row r="612" spans="4:4" ht="15" customHeight="1">
      <c r="D612" s="254"/>
    </row>
    <row r="613" spans="4:4" ht="15" customHeight="1">
      <c r="D613" s="254"/>
    </row>
    <row r="614" spans="4:4" ht="15" customHeight="1">
      <c r="D614" s="254"/>
    </row>
    <row r="615" spans="4:4" ht="15" customHeight="1">
      <c r="D615" s="254"/>
    </row>
    <row r="616" spans="4:4" ht="15" customHeight="1">
      <c r="D616" s="254"/>
    </row>
    <row r="617" spans="4:4" ht="15" customHeight="1">
      <c r="D617" s="254"/>
    </row>
    <row r="618" spans="4:4" ht="15" customHeight="1">
      <c r="D618" s="254"/>
    </row>
    <row r="619" spans="4:4" ht="15" customHeight="1">
      <c r="D619" s="254"/>
    </row>
    <row r="620" spans="4:4" ht="15" customHeight="1">
      <c r="D620" s="254"/>
    </row>
    <row r="621" spans="4:4" ht="15" customHeight="1">
      <c r="D621" s="254"/>
    </row>
    <row r="622" spans="4:4" ht="15" customHeight="1">
      <c r="D622" s="254"/>
    </row>
    <row r="623" spans="4:4" ht="15" customHeight="1">
      <c r="D623" s="254"/>
    </row>
    <row r="624" spans="4:4" ht="15" customHeight="1">
      <c r="D624" s="254"/>
    </row>
    <row r="625" spans="4:4" ht="15" customHeight="1">
      <c r="D625" s="254"/>
    </row>
    <row r="626" spans="4:4" ht="15" customHeight="1">
      <c r="D626" s="254"/>
    </row>
    <row r="627" spans="4:4" ht="15" customHeight="1">
      <c r="D627" s="254"/>
    </row>
    <row r="628" spans="4:4" ht="15" customHeight="1">
      <c r="D628" s="254"/>
    </row>
    <row r="629" spans="4:4" ht="15" customHeight="1">
      <c r="D629" s="254"/>
    </row>
    <row r="630" spans="4:4" ht="15" customHeight="1">
      <c r="D630" s="254"/>
    </row>
    <row r="631" spans="4:4" ht="15" customHeight="1">
      <c r="D631" s="254"/>
    </row>
    <row r="632" spans="4:4" ht="15" customHeight="1">
      <c r="D632" s="254"/>
    </row>
    <row r="633" spans="4:4" ht="15" customHeight="1">
      <c r="D633" s="254"/>
    </row>
    <row r="634" spans="4:4" ht="15" customHeight="1">
      <c r="D634" s="254"/>
    </row>
    <row r="635" spans="4:4" ht="15" customHeight="1">
      <c r="D635" s="254"/>
    </row>
    <row r="636" spans="4:4" ht="15" customHeight="1">
      <c r="D636" s="254"/>
    </row>
    <row r="637" spans="4:4" ht="15" customHeight="1">
      <c r="D637" s="254"/>
    </row>
    <row r="638" spans="4:4" ht="15" customHeight="1">
      <c r="D638" s="254"/>
    </row>
    <row r="639" spans="4:4" ht="15" customHeight="1">
      <c r="D639" s="254"/>
    </row>
    <row r="640" spans="4:4" ht="15" customHeight="1">
      <c r="D640" s="254"/>
    </row>
    <row r="641" spans="4:4" ht="15" customHeight="1">
      <c r="D641" s="254"/>
    </row>
    <row r="642" spans="4:4" ht="15" customHeight="1">
      <c r="D642" s="254"/>
    </row>
    <row r="643" spans="4:4" ht="15" customHeight="1">
      <c r="D643" s="254"/>
    </row>
    <row r="644" spans="4:4" ht="15" customHeight="1">
      <c r="D644" s="254"/>
    </row>
    <row r="645" spans="4:4" ht="15" customHeight="1">
      <c r="D645" s="254"/>
    </row>
    <row r="646" spans="4:4" ht="15" customHeight="1">
      <c r="D646" s="254"/>
    </row>
    <row r="647" spans="4:4" ht="15" customHeight="1">
      <c r="D647" s="254"/>
    </row>
    <row r="648" spans="4:4" ht="15" customHeight="1">
      <c r="D648" s="254"/>
    </row>
    <row r="649" spans="4:4" ht="15" customHeight="1">
      <c r="D649" s="254"/>
    </row>
    <row r="650" spans="4:4" ht="15" customHeight="1">
      <c r="D650" s="254"/>
    </row>
    <row r="651" spans="4:4" ht="15" customHeight="1">
      <c r="D651" s="254"/>
    </row>
    <row r="652" spans="4:4" ht="15" customHeight="1">
      <c r="D652" s="254"/>
    </row>
    <row r="653" spans="4:4" ht="15" customHeight="1">
      <c r="D653" s="254"/>
    </row>
    <row r="654" spans="4:4" ht="15" customHeight="1">
      <c r="D654" s="254"/>
    </row>
    <row r="655" spans="4:4" ht="15" customHeight="1">
      <c r="D655" s="254"/>
    </row>
    <row r="656" spans="4:4" ht="15" customHeight="1">
      <c r="D656" s="254"/>
    </row>
    <row r="657" spans="4:4" ht="15" customHeight="1">
      <c r="D657" s="254"/>
    </row>
    <row r="658" spans="4:4" ht="15" customHeight="1">
      <c r="D658" s="254"/>
    </row>
    <row r="659" spans="4:4" ht="15" customHeight="1">
      <c r="D659" s="254"/>
    </row>
    <row r="660" spans="4:4" ht="15" customHeight="1">
      <c r="D660" s="254"/>
    </row>
    <row r="661" spans="4:4" ht="15" customHeight="1">
      <c r="D661" s="254"/>
    </row>
    <row r="662" spans="4:4" ht="15" customHeight="1">
      <c r="D662" s="254"/>
    </row>
    <row r="663" spans="4:4" ht="15" customHeight="1">
      <c r="D663" s="254"/>
    </row>
    <row r="664" spans="4:4" ht="15" customHeight="1">
      <c r="D664" s="254"/>
    </row>
    <row r="665" spans="4:4" ht="15" customHeight="1">
      <c r="D665" s="254"/>
    </row>
    <row r="666" spans="4:4" ht="15" customHeight="1">
      <c r="D666" s="254"/>
    </row>
    <row r="667" spans="4:4" ht="15" customHeight="1">
      <c r="D667" s="254"/>
    </row>
    <row r="668" spans="4:4" ht="15" customHeight="1">
      <c r="D668" s="254"/>
    </row>
    <row r="669" spans="4:4" ht="15" customHeight="1">
      <c r="D669" s="254"/>
    </row>
    <row r="670" spans="4:4" ht="15" customHeight="1">
      <c r="D670" s="254"/>
    </row>
    <row r="671" spans="4:4" ht="15" customHeight="1">
      <c r="D671" s="254"/>
    </row>
    <row r="672" spans="4:4" ht="15" customHeight="1">
      <c r="D672" s="254"/>
    </row>
    <row r="673" spans="4:4" ht="15" customHeight="1">
      <c r="D673" s="254"/>
    </row>
    <row r="674" spans="4:4" ht="15" customHeight="1">
      <c r="D674" s="254"/>
    </row>
    <row r="675" spans="4:4" ht="15" customHeight="1">
      <c r="D675" s="254"/>
    </row>
    <row r="676" spans="4:4" ht="15" customHeight="1">
      <c r="D676" s="254"/>
    </row>
    <row r="677" spans="4:4" ht="15" customHeight="1">
      <c r="D677" s="254"/>
    </row>
    <row r="678" spans="4:4" ht="15" customHeight="1">
      <c r="D678" s="254"/>
    </row>
    <row r="679" spans="4:4" ht="15" customHeight="1">
      <c r="D679" s="254"/>
    </row>
    <row r="680" spans="4:4" ht="15" customHeight="1">
      <c r="D680" s="254"/>
    </row>
    <row r="681" spans="4:4" ht="15" customHeight="1">
      <c r="D681" s="254"/>
    </row>
    <row r="682" spans="4:4" ht="15" customHeight="1">
      <c r="D682" s="254"/>
    </row>
    <row r="683" spans="4:4" ht="15" customHeight="1">
      <c r="D683" s="254"/>
    </row>
    <row r="684" spans="4:4" ht="15" customHeight="1">
      <c r="D684" s="254"/>
    </row>
    <row r="685" spans="4:4" ht="15" customHeight="1">
      <c r="D685" s="254"/>
    </row>
    <row r="686" spans="4:4" ht="15" customHeight="1">
      <c r="D686" s="254"/>
    </row>
    <row r="687" spans="4:4" ht="15" customHeight="1">
      <c r="D687" s="254"/>
    </row>
    <row r="688" spans="4:4" ht="15" customHeight="1">
      <c r="D688" s="254"/>
    </row>
    <row r="689" spans="4:4" ht="15" customHeight="1">
      <c r="D689" s="254"/>
    </row>
    <row r="690" spans="4:4" ht="15" customHeight="1">
      <c r="D690" s="254"/>
    </row>
    <row r="691" spans="4:4" ht="15" customHeight="1">
      <c r="D691" s="254"/>
    </row>
    <row r="692" spans="4:4" ht="15" customHeight="1">
      <c r="D692" s="254"/>
    </row>
    <row r="693" spans="4:4" ht="15" customHeight="1">
      <c r="D693" s="254"/>
    </row>
    <row r="694" spans="4:4" ht="15" customHeight="1">
      <c r="D694" s="254"/>
    </row>
    <row r="695" spans="4:4" ht="15" customHeight="1">
      <c r="D695" s="254"/>
    </row>
    <row r="696" spans="4:4" ht="15" customHeight="1">
      <c r="D696" s="254"/>
    </row>
    <row r="697" spans="4:4" ht="15" customHeight="1">
      <c r="D697" s="254"/>
    </row>
    <row r="698" spans="4:4" ht="15" customHeight="1">
      <c r="D698" s="254"/>
    </row>
    <row r="699" spans="4:4" ht="15" customHeight="1">
      <c r="D699" s="254"/>
    </row>
    <row r="700" spans="4:4" ht="15" customHeight="1">
      <c r="D700" s="254"/>
    </row>
    <row r="701" spans="4:4" ht="15" customHeight="1">
      <c r="D701" s="254"/>
    </row>
    <row r="702" spans="4:4" ht="15" customHeight="1">
      <c r="D702" s="254"/>
    </row>
    <row r="703" spans="4:4" ht="15" customHeight="1">
      <c r="D703" s="254"/>
    </row>
    <row r="704" spans="4:4" ht="15" customHeight="1">
      <c r="D704" s="254"/>
    </row>
    <row r="705" spans="4:4" ht="15" customHeight="1">
      <c r="D705" s="254"/>
    </row>
    <row r="706" spans="4:4" ht="15" customHeight="1">
      <c r="D706" s="254"/>
    </row>
    <row r="707" spans="4:4" ht="15" customHeight="1">
      <c r="D707" s="254"/>
    </row>
    <row r="708" spans="4:4" ht="15" customHeight="1">
      <c r="D708" s="254"/>
    </row>
    <row r="709" spans="4:4" ht="15" customHeight="1">
      <c r="D709" s="254"/>
    </row>
    <row r="710" spans="4:4" ht="15" customHeight="1">
      <c r="D710" s="254"/>
    </row>
    <row r="711" spans="4:4" ht="15" customHeight="1">
      <c r="D711" s="254"/>
    </row>
    <row r="712" spans="4:4" ht="15" customHeight="1">
      <c r="D712" s="254"/>
    </row>
    <row r="713" spans="4:4" ht="15" customHeight="1">
      <c r="D713" s="254"/>
    </row>
    <row r="714" spans="4:4" ht="15" customHeight="1">
      <c r="D714" s="254"/>
    </row>
    <row r="715" spans="4:4" ht="15" customHeight="1">
      <c r="D715" s="254"/>
    </row>
    <row r="716" spans="4:4" ht="15" customHeight="1">
      <c r="D716" s="254"/>
    </row>
    <row r="717" spans="4:4" ht="15" customHeight="1">
      <c r="D717" s="254"/>
    </row>
    <row r="718" spans="4:4" ht="15" customHeight="1">
      <c r="D718" s="254"/>
    </row>
    <row r="719" spans="4:4" ht="15" customHeight="1">
      <c r="D719" s="254"/>
    </row>
    <row r="720" spans="4:4" ht="15" customHeight="1">
      <c r="D720" s="254"/>
    </row>
    <row r="721" spans="4:4" ht="15" customHeight="1">
      <c r="D721" s="254"/>
    </row>
    <row r="722" spans="4:4" ht="15" customHeight="1">
      <c r="D722" s="254"/>
    </row>
    <row r="723" spans="4:4" ht="15" customHeight="1">
      <c r="D723" s="254"/>
    </row>
    <row r="724" spans="4:4" ht="15" customHeight="1">
      <c r="D724" s="254"/>
    </row>
    <row r="725" spans="4:4" ht="15" customHeight="1">
      <c r="D725" s="254"/>
    </row>
    <row r="726" spans="4:4" ht="15" customHeight="1">
      <c r="D726" s="254"/>
    </row>
    <row r="727" spans="4:4" ht="15" customHeight="1">
      <c r="D727" s="254"/>
    </row>
    <row r="728" spans="4:4" ht="15" customHeight="1">
      <c r="D728" s="254"/>
    </row>
    <row r="729" spans="4:4" ht="15" customHeight="1">
      <c r="D729" s="254"/>
    </row>
    <row r="730" spans="4:4" ht="15" customHeight="1">
      <c r="D730" s="254"/>
    </row>
    <row r="731" spans="4:4" ht="15" customHeight="1">
      <c r="D731" s="254"/>
    </row>
    <row r="732" spans="4:4" ht="15" customHeight="1">
      <c r="D732" s="254"/>
    </row>
    <row r="733" spans="4:4" ht="15" customHeight="1">
      <c r="D733" s="254"/>
    </row>
    <row r="734" spans="4:4" ht="15" customHeight="1">
      <c r="D734" s="254"/>
    </row>
    <row r="735" spans="4:4" ht="15" customHeight="1">
      <c r="D735" s="254"/>
    </row>
    <row r="736" spans="4:4" ht="15" customHeight="1">
      <c r="D736" s="254"/>
    </row>
    <row r="737" spans="4:4" ht="15" customHeight="1">
      <c r="D737" s="254"/>
    </row>
    <row r="738" spans="4:4" ht="15" customHeight="1">
      <c r="D738" s="254"/>
    </row>
    <row r="739" spans="4:4" ht="15" customHeight="1">
      <c r="D739" s="254"/>
    </row>
    <row r="740" spans="4:4" ht="15" customHeight="1">
      <c r="D740" s="254"/>
    </row>
    <row r="741" spans="4:4" ht="15" customHeight="1">
      <c r="D741" s="254"/>
    </row>
    <row r="742" spans="4:4" ht="15" customHeight="1">
      <c r="D742" s="254"/>
    </row>
    <row r="743" spans="4:4" ht="15" customHeight="1">
      <c r="D743" s="254"/>
    </row>
    <row r="744" spans="4:4" ht="15" customHeight="1">
      <c r="D744" s="254"/>
    </row>
    <row r="745" spans="4:4" ht="15" customHeight="1">
      <c r="D745" s="254"/>
    </row>
    <row r="746" spans="4:4" ht="15" customHeight="1">
      <c r="D746" s="254"/>
    </row>
    <row r="747" spans="4:4" ht="15" customHeight="1">
      <c r="D747" s="254"/>
    </row>
    <row r="748" spans="4:4" ht="15" customHeight="1">
      <c r="D748" s="254"/>
    </row>
    <row r="749" spans="4:4" ht="15" customHeight="1">
      <c r="D749" s="254"/>
    </row>
    <row r="750" spans="4:4" ht="15" customHeight="1">
      <c r="D750" s="254"/>
    </row>
    <row r="751" spans="4:4" ht="15" customHeight="1">
      <c r="D751" s="254"/>
    </row>
    <row r="752" spans="4:4" ht="15" customHeight="1">
      <c r="D752" s="254"/>
    </row>
    <row r="753" spans="4:4" ht="15" customHeight="1">
      <c r="D753" s="254"/>
    </row>
    <row r="754" spans="4:4" ht="15" customHeight="1">
      <c r="D754" s="254"/>
    </row>
    <row r="755" spans="4:4" ht="15" customHeight="1">
      <c r="D755" s="254"/>
    </row>
    <row r="756" spans="4:4" ht="15" customHeight="1">
      <c r="D756" s="254"/>
    </row>
    <row r="757" spans="4:4" ht="15" customHeight="1">
      <c r="D757" s="254"/>
    </row>
    <row r="758" spans="4:4" ht="15" customHeight="1">
      <c r="D758" s="254"/>
    </row>
    <row r="759" spans="4:4" ht="15" customHeight="1">
      <c r="D759" s="254"/>
    </row>
    <row r="760" spans="4:4" ht="15" customHeight="1">
      <c r="D760" s="254"/>
    </row>
    <row r="761" spans="4:4" ht="15" customHeight="1">
      <c r="D761" s="254"/>
    </row>
    <row r="762" spans="4:4" ht="15" customHeight="1">
      <c r="D762" s="254"/>
    </row>
    <row r="763" spans="4:4" ht="15" customHeight="1">
      <c r="D763" s="254"/>
    </row>
    <row r="764" spans="4:4" ht="15" customHeight="1">
      <c r="D764" s="254"/>
    </row>
    <row r="765" spans="4:4" ht="15" customHeight="1">
      <c r="D765" s="254"/>
    </row>
    <row r="766" spans="4:4" ht="15" customHeight="1">
      <c r="D766" s="254"/>
    </row>
    <row r="767" spans="4:4" ht="15" customHeight="1">
      <c r="D767" s="254"/>
    </row>
    <row r="768" spans="4:4" ht="15" customHeight="1">
      <c r="D768" s="254"/>
    </row>
    <row r="769" spans="4:4" ht="15" customHeight="1">
      <c r="D769" s="254"/>
    </row>
    <row r="770" spans="4:4" ht="15" customHeight="1">
      <c r="D770" s="254"/>
    </row>
    <row r="771" spans="4:4" ht="15" customHeight="1">
      <c r="D771" s="254"/>
    </row>
  </sheetData>
  <customSheetViews>
    <customSheetView guid="{F7EE35CF-D9D1-4262-8E14-2D97B09F668D}" showRuler="0" topLeftCell="A34">
      <selection activeCell="D49" sqref="D49"/>
      <pageMargins left="0.98425196850393704" right="0.59055118110236227" top="0.98425196850393704" bottom="0.98425196850393704" header="0.51181102362204722" footer="0.51181102362204722"/>
      <printOptions horizontalCentered="1" gridLines="1"/>
      <pageSetup paperSize="9" orientation="portrait" r:id="rId1"/>
      <headerFooter alignWithMargins="0">
        <oddFooter>&amp;L&amp;F&amp;CSeite  &amp;P  von  &amp;N&amp;RDatum: 2006-01-17</oddFooter>
      </headerFooter>
    </customSheetView>
  </customSheetViews>
  <mergeCells count="4">
    <mergeCell ref="B65:P65"/>
    <mergeCell ref="B67:P67"/>
    <mergeCell ref="F3:K3"/>
    <mergeCell ref="B48:C51"/>
  </mergeCells>
  <phoneticPr fontId="0" type="noConversion"/>
  <conditionalFormatting sqref="O15">
    <cfRule type="expression" dxfId="224" priority="194" stopIfTrue="1">
      <formula>#REF!="*"</formula>
    </cfRule>
  </conditionalFormatting>
  <conditionalFormatting sqref="O16:O19">
    <cfRule type="expression" dxfId="223" priority="193" stopIfTrue="1">
      <formula>#REF!="*"</formula>
    </cfRule>
  </conditionalFormatting>
  <conditionalFormatting sqref="H32:I33">
    <cfRule type="expression" dxfId="222" priority="165" stopIfTrue="1">
      <formula>#REF!="*"</formula>
    </cfRule>
  </conditionalFormatting>
  <conditionalFormatting sqref="O39">
    <cfRule type="expression" dxfId="221" priority="148" stopIfTrue="1">
      <formula>#REF!="*"</formula>
    </cfRule>
  </conditionalFormatting>
  <conditionalFormatting sqref="O40">
    <cfRule type="expression" dxfId="220" priority="149" stopIfTrue="1">
      <formula>#REF!="*"</formula>
    </cfRule>
  </conditionalFormatting>
  <conditionalFormatting sqref="F18:G19">
    <cfRule type="expression" dxfId="219" priority="43" stopIfTrue="1">
      <formula>#REF!="*"</formula>
    </cfRule>
  </conditionalFormatting>
  <conditionalFormatting sqref="F25:G26">
    <cfRule type="expression" dxfId="218" priority="41" stopIfTrue="1">
      <formula>#REF!="*"</formula>
    </cfRule>
  </conditionalFormatting>
  <conditionalFormatting sqref="F32:G33">
    <cfRule type="expression" dxfId="217" priority="39" stopIfTrue="1">
      <formula>#REF!="*"</formula>
    </cfRule>
  </conditionalFormatting>
  <conditionalFormatting sqref="F39:G39">
    <cfRule type="expression" dxfId="216" priority="37" stopIfTrue="1">
      <formula>#REF!="*"</formula>
    </cfRule>
  </conditionalFormatting>
  <conditionalFormatting sqref="G40">
    <cfRule type="expression" dxfId="215" priority="31" stopIfTrue="1">
      <formula>#REF!="*"</formula>
    </cfRule>
  </conditionalFormatting>
  <conditionalFormatting sqref="F40">
    <cfRule type="cellIs" dxfId="214" priority="32" stopIfTrue="1" operator="between">
      <formula>0.000694444444444444</formula>
      <formula>0.290972222222222</formula>
    </cfRule>
  </conditionalFormatting>
  <conditionalFormatting sqref="E14:G14 E15:E42 E12">
    <cfRule type="expression" dxfId="213" priority="26" stopIfTrue="1">
      <formula>#REF!="*"</formula>
    </cfRule>
  </conditionalFormatting>
  <conditionalFormatting sqref="D12 D14:D42">
    <cfRule type="cellIs" dxfId="212" priority="27" stopIfTrue="1" operator="between">
      <formula>0.000694444444444444</formula>
      <formula>0.290972222222222</formula>
    </cfRule>
  </conditionalFormatting>
  <conditionalFormatting sqref="F27:G31">
    <cfRule type="expression" dxfId="211" priority="11" stopIfTrue="1">
      <formula>#REF!="*"</formula>
    </cfRule>
  </conditionalFormatting>
  <conditionalFormatting sqref="F15:G17">
    <cfRule type="expression" dxfId="210" priority="15" stopIfTrue="1">
      <formula>#REF!="*"</formula>
    </cfRule>
  </conditionalFormatting>
  <conditionalFormatting sqref="F20:G24">
    <cfRule type="expression" dxfId="209" priority="13" stopIfTrue="1">
      <formula>#REF!="*"</formula>
    </cfRule>
  </conditionalFormatting>
  <conditionalFormatting sqref="F34:G38">
    <cfRule type="expression" dxfId="208" priority="9" stopIfTrue="1">
      <formula>#REF!="*"</formula>
    </cfRule>
  </conditionalFormatting>
  <conditionalFormatting sqref="F42:G42">
    <cfRule type="expression" dxfId="207" priority="4" stopIfTrue="1">
      <formula>#REF!="*"</formula>
    </cfRule>
  </conditionalFormatting>
  <conditionalFormatting sqref="F41:G41">
    <cfRule type="expression" dxfId="206" priority="3" stopIfTrue="1">
      <formula>#REF!="*"</formula>
    </cfRule>
  </conditionalFormatting>
  <conditionalFormatting sqref="E13:G13">
    <cfRule type="expression" dxfId="205" priority="1" stopIfTrue="1">
      <formula>#REF!="*"</formula>
    </cfRule>
  </conditionalFormatting>
  <conditionalFormatting sqref="D13">
    <cfRule type="cellIs" dxfId="204" priority="2" stopIfTrue="1" operator="between">
      <formula>0.000694444444444444</formula>
      <formula>0.290972222222222</formula>
    </cfRule>
  </conditionalFormatting>
  <dataValidations count="3">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 allowBlank="1" showErrorMessage="1" promptTitle="Überzeit" prompt="Total der im Berichstmonat geleisteten Überzeit_x000a_(wöchentliche Arbeitszeit über den Maximalstunden)" sqref="L49 L51"/>
  </dataValidations>
  <printOptions horizontalCentered="1" gridLines="1"/>
  <pageMargins left="0.19685039370078741" right="0.19685039370078741" top="0.19685039370078741" bottom="0.19685039370078741" header="0.51181102362204722" footer="0.11811023622047245"/>
  <pageSetup paperSize="9" scale="70"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497"/>
  <sheetViews>
    <sheetView showZeros="0" zoomScale="80" zoomScaleNormal="80" workbookViewId="0">
      <selection activeCell="O40" sqref="O40"/>
    </sheetView>
  </sheetViews>
  <sheetFormatPr baseColWidth="10" defaultRowHeight="15.75" customHeight="1"/>
  <cols>
    <col min="1" max="1" width="1" style="77" customWidth="1"/>
    <col min="2" max="2" width="12.42578125" style="254" customWidth="1"/>
    <col min="3" max="3" width="4.140625" style="254" customWidth="1"/>
    <col min="4" max="11" width="7" style="259" customWidth="1"/>
    <col min="12" max="12" width="7.7109375" style="259" customWidth="1"/>
    <col min="13" max="13" width="7.85546875" style="259" customWidth="1"/>
    <col min="14" max="14" width="3.7109375" style="260" customWidth="1"/>
    <col min="15" max="15" width="9.7109375" style="259" customWidth="1"/>
    <col min="16" max="16" width="22" style="261" customWidth="1"/>
    <col min="17" max="17" width="14.42578125" style="401" hidden="1" customWidth="1"/>
    <col min="18" max="18" width="18.42578125" style="401" hidden="1" customWidth="1"/>
    <col min="19" max="19" width="11.28515625" style="250" hidden="1" customWidth="1"/>
    <col min="20" max="20" width="17" style="254" customWidth="1"/>
    <col min="21" max="16384" width="11.42578125" style="254"/>
  </cols>
  <sheetData>
    <row r="1" spans="1:20" ht="7.5" customHeight="1" thickBot="1">
      <c r="B1" s="77"/>
      <c r="C1" s="77"/>
      <c r="D1" s="78"/>
      <c r="E1" s="78"/>
      <c r="F1" s="78"/>
      <c r="G1" s="78"/>
      <c r="H1" s="78"/>
      <c r="I1" s="78"/>
      <c r="J1" s="78"/>
      <c r="K1" s="78"/>
      <c r="L1" s="78"/>
      <c r="M1" s="78"/>
      <c r="N1" s="79"/>
      <c r="O1" s="78"/>
      <c r="P1" s="80"/>
    </row>
    <row r="2" spans="1:20" ht="8.25" customHeight="1">
      <c r="B2" s="164"/>
      <c r="C2" s="165"/>
      <c r="D2" s="166"/>
      <c r="E2" s="166"/>
      <c r="F2" s="166"/>
      <c r="G2" s="166"/>
      <c r="H2" s="166"/>
      <c r="I2" s="166"/>
      <c r="J2" s="166"/>
      <c r="K2" s="166"/>
      <c r="L2" s="166"/>
      <c r="M2" s="166"/>
      <c r="N2" s="167"/>
      <c r="O2" s="166"/>
      <c r="P2" s="168"/>
    </row>
    <row r="3" spans="1:20" s="255" customFormat="1" ht="15.75" customHeight="1">
      <c r="A3" s="83"/>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Bilanz_bilan!E19</f>
        <v>février</v>
      </c>
      <c r="Q3" s="402"/>
      <c r="R3" s="402"/>
      <c r="S3" s="251"/>
    </row>
    <row r="4" spans="1:20" ht="7.5" customHeight="1">
      <c r="B4" s="169"/>
      <c r="C4" s="143"/>
      <c r="D4" s="145"/>
      <c r="E4" s="145"/>
      <c r="F4" s="141"/>
      <c r="G4" s="141"/>
      <c r="H4" s="141"/>
      <c r="I4" s="141"/>
      <c r="J4" s="141"/>
      <c r="K4" s="141"/>
      <c r="L4" s="145"/>
      <c r="M4" s="145"/>
      <c r="N4" s="146"/>
      <c r="O4" s="141"/>
      <c r="P4" s="142"/>
    </row>
    <row r="5" spans="1:20" s="256" customFormat="1" ht="15.75" customHeight="1">
      <c r="A5" s="84"/>
      <c r="B5" s="169" t="str">
        <f>Texttabelle!$E$45</f>
        <v>Taux d'activité en% :</v>
      </c>
      <c r="C5" s="143"/>
      <c r="D5" s="144"/>
      <c r="E5" s="143"/>
      <c r="F5" s="217"/>
      <c r="G5" s="140"/>
      <c r="H5" s="140"/>
      <c r="I5" s="140"/>
      <c r="J5" s="141"/>
      <c r="K5" s="141"/>
      <c r="L5" s="145"/>
      <c r="M5" s="172" t="str">
        <f>Texttabelle!$E$49</f>
        <v>Tot. heures</v>
      </c>
      <c r="N5" s="146"/>
      <c r="O5" s="178">
        <f>SUM(Bilanz_bilan!$E$21/100*F5)</f>
        <v>0</v>
      </c>
      <c r="P5" s="142"/>
      <c r="Q5" s="402"/>
      <c r="R5" s="402"/>
      <c r="S5" s="252"/>
    </row>
    <row r="6" spans="1:20" s="256" customFormat="1" ht="6" customHeight="1">
      <c r="A6" s="84"/>
      <c r="B6" s="169"/>
      <c r="C6" s="143"/>
      <c r="D6" s="144"/>
      <c r="E6" s="143"/>
      <c r="F6" s="140"/>
      <c r="G6" s="140"/>
      <c r="H6" s="140"/>
      <c r="I6" s="140"/>
      <c r="J6" s="141"/>
      <c r="K6" s="141"/>
      <c r="L6" s="145"/>
      <c r="M6" s="172"/>
      <c r="N6" s="146"/>
      <c r="O6" s="178"/>
      <c r="P6" s="142"/>
      <c r="Q6" s="402"/>
      <c r="R6" s="402"/>
      <c r="S6" s="252"/>
    </row>
    <row r="7" spans="1:20" s="256" customFormat="1" ht="15.75" customHeight="1">
      <c r="A7" s="84"/>
      <c r="B7" s="169" t="str">
        <f>Texttabelle!$E$31</f>
        <v>Catégorie personnel :</v>
      </c>
      <c r="C7" s="143"/>
      <c r="D7" s="144"/>
      <c r="E7" s="143"/>
      <c r="F7" s="267">
        <f>Bilanz_bilan!$D$5</f>
        <v>0</v>
      </c>
      <c r="G7" s="140"/>
      <c r="H7" s="140"/>
      <c r="I7" s="140"/>
      <c r="J7" s="141"/>
      <c r="K7" s="141"/>
      <c r="L7" s="145"/>
      <c r="M7" s="172"/>
      <c r="N7" s="146"/>
      <c r="O7" s="178"/>
      <c r="P7" s="142"/>
      <c r="Q7" s="402"/>
      <c r="R7" s="402"/>
      <c r="S7" s="252"/>
    </row>
    <row r="8" spans="1:20" ht="6" customHeight="1">
      <c r="B8" s="173"/>
      <c r="C8" s="174"/>
      <c r="D8" s="163"/>
      <c r="E8" s="163"/>
      <c r="F8" s="163"/>
      <c r="G8" s="163"/>
      <c r="H8" s="163"/>
      <c r="I8" s="163"/>
      <c r="J8" s="163"/>
      <c r="K8" s="163"/>
      <c r="L8" s="163"/>
      <c r="M8" s="163"/>
      <c r="N8" s="175"/>
      <c r="O8" s="163"/>
      <c r="P8" s="176"/>
    </row>
    <row r="9" spans="1:20" ht="9" customHeight="1">
      <c r="B9" s="125"/>
      <c r="C9" s="126"/>
      <c r="D9" s="133" t="s">
        <v>0</v>
      </c>
      <c r="E9" s="133" t="s">
        <v>0</v>
      </c>
      <c r="F9" s="133"/>
      <c r="G9" s="133"/>
      <c r="H9" s="133"/>
      <c r="I9" s="133"/>
      <c r="J9" s="127" t="s">
        <v>0</v>
      </c>
      <c r="K9" s="127"/>
      <c r="L9" s="127"/>
      <c r="M9" s="127"/>
      <c r="N9" s="128"/>
      <c r="O9" s="127"/>
      <c r="P9" s="129"/>
    </row>
    <row r="10" spans="1:20" s="256" customFormat="1" ht="15.7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402"/>
      <c r="R10" s="402"/>
      <c r="S10" s="464"/>
    </row>
    <row r="11" spans="1:20" ht="7.5" customHeight="1">
      <c r="B11" s="125"/>
      <c r="C11" s="126"/>
      <c r="D11" s="127"/>
      <c r="E11" s="127"/>
      <c r="F11" s="127"/>
      <c r="G11" s="127"/>
      <c r="H11" s="127"/>
      <c r="I11" s="127"/>
      <c r="J11" s="127"/>
      <c r="K11" s="127"/>
      <c r="L11" s="127"/>
      <c r="M11" s="127"/>
      <c r="N11" s="128" t="s">
        <v>0</v>
      </c>
      <c r="O11" s="127"/>
      <c r="P11" s="129"/>
    </row>
    <row r="12" spans="1:20" ht="15.75" customHeight="1">
      <c r="B12" s="147">
        <f>T_01!AC9</f>
        <v>42035</v>
      </c>
      <c r="C12" s="148" t="str">
        <f>T_01!AD9</f>
        <v>Ve</v>
      </c>
      <c r="D12" s="96"/>
      <c r="E12" s="97"/>
      <c r="F12" s="96"/>
      <c r="G12" s="97"/>
      <c r="H12" s="441"/>
      <c r="I12" s="442"/>
      <c r="J12" s="443"/>
      <c r="K12" s="442"/>
      <c r="L12" s="366">
        <f>SUM(T_01!Z9)</f>
        <v>0</v>
      </c>
      <c r="M12" s="367">
        <f>IF(T_01!Z9=0,0,SUM(T_01!$Z$9))</f>
        <v>0</v>
      </c>
      <c r="N12" s="281"/>
      <c r="O12" s="100"/>
      <c r="P12" s="278" t="str">
        <f>IF(T_01!AF9="",TRANSPOSE(T_01!AB9),T_01!AF9)</f>
        <v xml:space="preserve"> </v>
      </c>
      <c r="Q12" s="401" t="str">
        <f>IF(T_01!AF9="","",1)</f>
        <v/>
      </c>
      <c r="R12" s="401">
        <f>IF(B12="","",VLOOKUP(B12,T_01!$AC$9:$AF$39,3,FALSE))</f>
        <v>0</v>
      </c>
      <c r="S12" s="465"/>
    </row>
    <row r="13" spans="1:20" ht="15.75" customHeight="1">
      <c r="B13" s="147">
        <f>T_01!AC10</f>
        <v>42036</v>
      </c>
      <c r="C13" s="148" t="str">
        <f>T_01!AD10</f>
        <v>Sa</v>
      </c>
      <c r="D13" s="338"/>
      <c r="E13" s="339"/>
      <c r="F13" s="338"/>
      <c r="G13" s="339"/>
      <c r="H13" s="550"/>
      <c r="I13" s="342"/>
      <c r="J13" s="341"/>
      <c r="K13" s="342"/>
      <c r="L13" s="341">
        <f>SUM(T_01!Z10)</f>
        <v>0</v>
      </c>
      <c r="M13" s="342">
        <f>IF(T_01!Z10=0,0,SUM(T_01!$Z$9+T_01!Z10))</f>
        <v>0</v>
      </c>
      <c r="N13" s="348"/>
      <c r="O13" s="340"/>
      <c r="P13" s="115" t="str">
        <f>IF(T_01!AF10="",TRANSPOSE(T_01!AB10),T_01!AF10)</f>
        <v xml:space="preserve"> </v>
      </c>
      <c r="Q13" s="401" t="str">
        <f>IF(T_01!AF10="","",1)</f>
        <v/>
      </c>
      <c r="R13" s="401">
        <f>IF(B13="","",VLOOKUP(B13,T_01!$AC$9:$AF$39,3,FALSE))</f>
        <v>0</v>
      </c>
      <c r="S13" s="465"/>
    </row>
    <row r="14" spans="1:20" ht="15.75" customHeight="1">
      <c r="B14" s="147">
        <f>T_01!AC11</f>
        <v>42037</v>
      </c>
      <c r="C14" s="148" t="str">
        <f>T_01!AD11</f>
        <v>Di</v>
      </c>
      <c r="D14" s="338"/>
      <c r="E14" s="339"/>
      <c r="F14" s="338"/>
      <c r="G14" s="339"/>
      <c r="H14" s="550"/>
      <c r="I14" s="342"/>
      <c r="J14" s="341"/>
      <c r="K14" s="342"/>
      <c r="L14" s="341">
        <f>SUM(T_01!Z11)</f>
        <v>0</v>
      </c>
      <c r="M14" s="342">
        <f>IF(T_01!Z11=0,0,SUM(T_01!$Z$9+T_01!Z10+T_01!Z11))</f>
        <v>0</v>
      </c>
      <c r="N14" s="348"/>
      <c r="O14" s="340"/>
      <c r="P14" s="115" t="str">
        <f>IF(T_01!AF11="",TRANSPOSE(T_01!AB11),T_01!AF11)</f>
        <v xml:space="preserve"> </v>
      </c>
      <c r="Q14" s="401" t="str">
        <f>IF(T_01!AF11="","",1)</f>
        <v/>
      </c>
      <c r="R14" s="401">
        <f>IF(B14="","",VLOOKUP(B14,T_01!$AC$9:$AF$39,3,FALSE))</f>
        <v>0</v>
      </c>
      <c r="S14" s="554">
        <f>SUM(L12:L14)</f>
        <v>0</v>
      </c>
    </row>
    <row r="15" spans="1:20" ht="15.75" customHeight="1">
      <c r="B15" s="147">
        <f>T_01!AC12</f>
        <v>42038</v>
      </c>
      <c r="C15" s="148" t="str">
        <f>T_01!AD12</f>
        <v>Lu</v>
      </c>
      <c r="D15" s="421"/>
      <c r="E15" s="422"/>
      <c r="F15" s="421"/>
      <c r="G15" s="422"/>
      <c r="H15" s="421"/>
      <c r="I15" s="422"/>
      <c r="J15" s="421"/>
      <c r="K15" s="422"/>
      <c r="L15" s="368">
        <f>SUM(T_01!Z12)</f>
        <v>0</v>
      </c>
      <c r="M15" s="369">
        <f>IF(T_01!Z12=0,0,SUM(T_01!$Z$9+T_01!Z10+T_01!Z11+T_01!Z12))</f>
        <v>0</v>
      </c>
      <c r="N15" s="277"/>
      <c r="O15" s="9"/>
      <c r="P15" s="279" t="str">
        <f>IF(T_01!AF12="",TRANSPOSE(T_01!AB12),T_01!AF12)</f>
        <v xml:space="preserve"> </v>
      </c>
      <c r="Q15" s="401" t="str">
        <f>IF(T_01!AF12="","",1)</f>
        <v/>
      </c>
      <c r="R15" s="401">
        <f>IF(B15="","",VLOOKUP(B15,T_01!$AC$9:$AF$39,3,FALSE))</f>
        <v>0</v>
      </c>
      <c r="S15" s="399"/>
      <c r="T15" s="439"/>
    </row>
    <row r="16" spans="1:20" ht="15.75" customHeight="1">
      <c r="B16" s="147">
        <f>T_01!AC13</f>
        <v>42039</v>
      </c>
      <c r="C16" s="148" t="str">
        <f>T_01!AD13</f>
        <v>Ma</v>
      </c>
      <c r="D16" s="421"/>
      <c r="E16" s="422"/>
      <c r="F16" s="421"/>
      <c r="G16" s="422"/>
      <c r="H16" s="421"/>
      <c r="I16" s="422"/>
      <c r="J16" s="421"/>
      <c r="K16" s="422"/>
      <c r="L16" s="368">
        <f>SUM(T_01!Z13)</f>
        <v>0</v>
      </c>
      <c r="M16" s="369">
        <f>IF(T_01!Z13=0,0,SUM(T_01!$Z$9+T_01!Z10+T_01!Z11+T_01!Z12+T_01!Z13))</f>
        <v>0</v>
      </c>
      <c r="N16" s="277"/>
      <c r="O16" s="9"/>
      <c r="P16" s="279" t="str">
        <f>IF(T_01!AF13="",TRANSPOSE(T_01!AB13),T_01!AF13)</f>
        <v xml:space="preserve"> </v>
      </c>
      <c r="Q16" s="401" t="str">
        <f>IF(T_01!AF13="","",1)</f>
        <v/>
      </c>
      <c r="R16" s="401">
        <f>IF(B16="","",VLOOKUP(B16,T_01!$AC$9:$AF$39,3,FALSE))</f>
        <v>0</v>
      </c>
      <c r="S16" s="400"/>
    </row>
    <row r="17" spans="2:20" ht="15.75" customHeight="1">
      <c r="B17" s="147">
        <f>T_01!AC14</f>
        <v>42040</v>
      </c>
      <c r="C17" s="148" t="str">
        <f>T_01!AD14</f>
        <v>Me</v>
      </c>
      <c r="D17" s="421"/>
      <c r="E17" s="422"/>
      <c r="F17" s="421"/>
      <c r="G17" s="422"/>
      <c r="H17" s="335"/>
      <c r="I17" s="337"/>
      <c r="J17" s="336"/>
      <c r="K17" s="337"/>
      <c r="L17" s="368">
        <f>SUM(T_01!Z14)</f>
        <v>0</v>
      </c>
      <c r="M17" s="369">
        <f>IF(T_01!Z14=0,0,SUM(T_01!$Z$9+T_01!Z10+T_01!Z11+T_01!Z12+T_01!Z13+T_01!Z14))</f>
        <v>0</v>
      </c>
      <c r="N17" s="277"/>
      <c r="O17" s="9"/>
      <c r="P17" s="279" t="str">
        <f>IF(T_01!AF14="",TRANSPOSE(T_01!AB14),T_01!AF14)</f>
        <v xml:space="preserve"> </v>
      </c>
      <c r="Q17" s="401" t="str">
        <f>IF(T_01!AF14="","",1)</f>
        <v/>
      </c>
      <c r="R17" s="401">
        <f>IF(B17="","",VLOOKUP(B17,T_01!$AC$9:$AF$39,3,FALSE))</f>
        <v>0</v>
      </c>
      <c r="S17" s="465"/>
    </row>
    <row r="18" spans="2:20" ht="15.75" customHeight="1">
      <c r="B18" s="147">
        <f>T_01!AC15</f>
        <v>42041</v>
      </c>
      <c r="C18" s="148" t="str">
        <f>T_01!AD15</f>
        <v>Je</v>
      </c>
      <c r="D18" s="421"/>
      <c r="E18" s="422"/>
      <c r="F18" s="421"/>
      <c r="G18" s="422"/>
      <c r="H18" s="335"/>
      <c r="I18" s="337"/>
      <c r="J18" s="336"/>
      <c r="K18" s="337"/>
      <c r="L18" s="368">
        <f>SUM(T_01!Z15)</f>
        <v>0</v>
      </c>
      <c r="M18" s="369">
        <f>IF(T_01!Z15=0,0,SUM(T_01!$Z$9+T_01!Z10+T_01!Z11+T_01!Z12+T_01!Z13+T_01!Z14+T_01!Z15))</f>
        <v>0</v>
      </c>
      <c r="N18" s="277"/>
      <c r="O18" s="9"/>
      <c r="P18" s="279" t="str">
        <f>IF(T_01!AF15="",TRANSPOSE(T_01!AB15),T_01!AF15)</f>
        <v xml:space="preserve"> </v>
      </c>
      <c r="Q18" s="401" t="str">
        <f>IF(T_01!AF15="","",1)</f>
        <v/>
      </c>
      <c r="R18" s="401">
        <f>IF(B18="","",VLOOKUP(B18,T_01!$AC$9:$AF$39,3,FALSE))</f>
        <v>0</v>
      </c>
      <c r="S18" s="465"/>
    </row>
    <row r="19" spans="2:20" ht="15.75" customHeight="1">
      <c r="B19" s="147">
        <f>T_01!AC16</f>
        <v>42042</v>
      </c>
      <c r="C19" s="148" t="str">
        <f>T_01!AD16</f>
        <v>Ve</v>
      </c>
      <c r="D19" s="421"/>
      <c r="E19" s="422"/>
      <c r="F19" s="421"/>
      <c r="G19" s="422"/>
      <c r="H19" s="335"/>
      <c r="I19" s="337"/>
      <c r="J19" s="336"/>
      <c r="K19" s="337"/>
      <c r="L19" s="368">
        <f>SUM(T_01!Z16)</f>
        <v>0</v>
      </c>
      <c r="M19" s="369">
        <f>IF(T_01!Z16=0,0,SUM(T_01!$Z$9+T_01!Z10+T_01!Z11+T_01!Z12+T_01!Z13+T_01!Z14+T_01!Z15+T_01!Z16))</f>
        <v>0</v>
      </c>
      <c r="N19" s="277"/>
      <c r="O19" s="9"/>
      <c r="P19" s="279" t="str">
        <f>IF(T_01!AF16="",TRANSPOSE(T_01!AB16),T_01!AF16)</f>
        <v xml:space="preserve"> </v>
      </c>
      <c r="Q19" s="401" t="str">
        <f>IF(T_01!AF18="","",1)</f>
        <v/>
      </c>
      <c r="R19" s="401">
        <f>IF(B19="","",VLOOKUP(B19,T_01!$AC$9:$AF$39,3,FALSE))</f>
        <v>0</v>
      </c>
      <c r="S19" s="465"/>
    </row>
    <row r="20" spans="2:20" ht="15.75" customHeight="1">
      <c r="B20" s="147">
        <f>T_01!AC17</f>
        <v>42043</v>
      </c>
      <c r="C20" s="148" t="str">
        <f>T_01!AD17</f>
        <v>Sa</v>
      </c>
      <c r="D20" s="338"/>
      <c r="E20" s="339"/>
      <c r="F20" s="338"/>
      <c r="G20" s="339"/>
      <c r="H20" s="550"/>
      <c r="I20" s="342"/>
      <c r="J20" s="341"/>
      <c r="K20" s="342"/>
      <c r="L20" s="341">
        <f>SUM(T_01!Z17)</f>
        <v>0</v>
      </c>
      <c r="M20" s="342">
        <f>IF(T_01!Z17=0,0,SUM(T_01!$Z$9+T_01!Z10+T_01!Z11+T_01!Z12+T_01!Z13+T_01!Z14+T_01!Z15+T_01!Z16+T_01!Z17))</f>
        <v>0</v>
      </c>
      <c r="N20" s="348"/>
      <c r="O20" s="340"/>
      <c r="P20" s="115" t="str">
        <f>IF(T_01!AF17="",TRANSPOSE(T_01!AB17),T_01!AF17)</f>
        <v xml:space="preserve"> </v>
      </c>
      <c r="Q20" s="401" t="str">
        <f>IF(T_01!AF19="","",1)</f>
        <v/>
      </c>
      <c r="R20" s="401">
        <f>IF(B20="","",VLOOKUP(B20,T_01!$AC$9:$AF$39,3,FALSE))</f>
        <v>0</v>
      </c>
      <c r="S20" s="465"/>
    </row>
    <row r="21" spans="2:20" ht="15.75" customHeight="1">
      <c r="B21" s="147">
        <f>T_01!AC18</f>
        <v>42044</v>
      </c>
      <c r="C21" s="148" t="str">
        <f>T_01!AD18</f>
        <v>Di</v>
      </c>
      <c r="D21" s="338"/>
      <c r="E21" s="339"/>
      <c r="F21" s="338"/>
      <c r="G21" s="339"/>
      <c r="H21" s="550"/>
      <c r="I21" s="342"/>
      <c r="J21" s="341"/>
      <c r="K21" s="342"/>
      <c r="L21" s="341">
        <f>SUM(T_01!Z18)</f>
        <v>0</v>
      </c>
      <c r="M21" s="342">
        <f>IF(T_01!Z18=0,0,SUM(T_01!$Z$9+T_01!Z10+T_01!Z11+T_01!Z12+T_01!Z13+T_01!Z14+T_01!Z15+T_01!Z16+T_01!Z17+T_01!Z18))</f>
        <v>0</v>
      </c>
      <c r="N21" s="348"/>
      <c r="O21" s="340"/>
      <c r="P21" s="115" t="str">
        <f>IF(T_01!AF18="",TRANSPOSE(T_01!AB18),T_01!AF18)</f>
        <v xml:space="preserve"> </v>
      </c>
      <c r="Q21" s="401" t="str">
        <f>IF(T_01!AF20="","",1)</f>
        <v/>
      </c>
      <c r="R21" s="401">
        <f>IF(B21="","",VLOOKUP(B21,T_01!$AC$9:$AF$39,3,FALSE))</f>
        <v>0</v>
      </c>
      <c r="S21" s="554">
        <f>SUM(L15:L21)</f>
        <v>0</v>
      </c>
    </row>
    <row r="22" spans="2:20" ht="15.75" customHeight="1">
      <c r="B22" s="147">
        <f>T_01!AC19</f>
        <v>42045</v>
      </c>
      <c r="C22" s="148" t="str">
        <f>T_01!AD19</f>
        <v>Lu</v>
      </c>
      <c r="D22" s="421"/>
      <c r="E22" s="422"/>
      <c r="F22" s="421"/>
      <c r="G22" s="422"/>
      <c r="H22" s="421"/>
      <c r="I22" s="422"/>
      <c r="J22" s="421"/>
      <c r="K22" s="422"/>
      <c r="L22" s="368">
        <f>SUM(T_01!Z19)</f>
        <v>0</v>
      </c>
      <c r="M22" s="369">
        <f>IF(T_01!Z19=0,0,SUM(T_01!$Z$9+T_01!Z10+T_01!Z11+T_01!Z12+T_01!Z13+T_01!Z14+T_01!Z15+T_01!Z16+T_01!Z17+T_01!Z18+T_01!Z19))</f>
        <v>0</v>
      </c>
      <c r="N22" s="277"/>
      <c r="O22" s="9"/>
      <c r="P22" s="279" t="str">
        <f>IF(T_01!AF19="",TRANSPOSE(T_01!AB19),T_01!AF19)</f>
        <v xml:space="preserve"> </v>
      </c>
      <c r="Q22" s="401" t="str">
        <f>IF(T_01!AF21="","",1)</f>
        <v/>
      </c>
      <c r="R22" s="401">
        <f>IF(B22="","",VLOOKUP(B22,T_01!$AC$9:$AF$39,3,FALSE))</f>
        <v>0</v>
      </c>
      <c r="S22" s="399"/>
      <c r="T22" s="439"/>
    </row>
    <row r="23" spans="2:20" ht="15.75" customHeight="1">
      <c r="B23" s="147">
        <f>T_01!AC20</f>
        <v>42046</v>
      </c>
      <c r="C23" s="148" t="str">
        <f>T_01!AD20</f>
        <v>Ma</v>
      </c>
      <c r="D23" s="421"/>
      <c r="E23" s="422"/>
      <c r="F23" s="421"/>
      <c r="G23" s="422"/>
      <c r="H23" s="421"/>
      <c r="I23" s="422"/>
      <c r="J23" s="421"/>
      <c r="K23" s="422"/>
      <c r="L23" s="368">
        <f>SUM(T_01!Z20)</f>
        <v>0</v>
      </c>
      <c r="M23" s="369">
        <f>IF(T_01!Z20=0,0,SUM(T_01!$Z$9+T_01!Z10+T_01!Z11+T_01!Z12+T_01!Z13+T_01!Z14+T_01!Z15+T_01!Z16+T_01!Z17+T_01!Z18+T_01!Z19+T_01!Z20))</f>
        <v>0</v>
      </c>
      <c r="N23" s="277"/>
      <c r="O23" s="9"/>
      <c r="P23" s="279" t="str">
        <f>IF(T_01!AF20="",TRANSPOSE(T_01!AB20),T_01!AF20)</f>
        <v xml:space="preserve"> </v>
      </c>
      <c r="Q23" s="401" t="str">
        <f>IF(T_01!AF22="","",1)</f>
        <v/>
      </c>
      <c r="R23" s="401">
        <f>IF(B23="","",VLOOKUP(B23,T_01!$AC$9:$AF$39,3,FALSE))</f>
        <v>0</v>
      </c>
      <c r="S23" s="400"/>
    </row>
    <row r="24" spans="2:20" ht="15.75" customHeight="1">
      <c r="B24" s="147">
        <f>T_01!AC21</f>
        <v>42047</v>
      </c>
      <c r="C24" s="148" t="str">
        <f>T_01!AD21</f>
        <v>Me</v>
      </c>
      <c r="D24" s="421"/>
      <c r="E24" s="422"/>
      <c r="F24" s="421"/>
      <c r="G24" s="422"/>
      <c r="H24" s="335"/>
      <c r="I24" s="337"/>
      <c r="J24" s="336"/>
      <c r="K24" s="337"/>
      <c r="L24" s="368">
        <f>SUM(T_01!Z21)</f>
        <v>0</v>
      </c>
      <c r="M24" s="369">
        <f>IF(T_01!Z21=0,0,SUM(T_01!$Z$9+T_01!Z10+T_01!Z11+T_01!Z12+T_01!Z13+T_01!Z14+T_01!Z15+T_01!Z16+T_01!Z17+T_01!Z18+T_01!Z19+T_01!Z20+T_01!Z21))</f>
        <v>0</v>
      </c>
      <c r="N24" s="277"/>
      <c r="O24" s="9"/>
      <c r="P24" s="279" t="str">
        <f>IF(T_01!AF21="",TRANSPOSE(T_01!AB21),T_01!AF21)</f>
        <v xml:space="preserve"> </v>
      </c>
      <c r="Q24" s="401" t="str">
        <f>IF(T_01!AF23="","",1)</f>
        <v/>
      </c>
      <c r="R24" s="401">
        <f>IF(B24="","",VLOOKUP(B24,T_01!$AC$9:$AF$39,3,FALSE))</f>
        <v>0</v>
      </c>
      <c r="S24" s="465"/>
    </row>
    <row r="25" spans="2:20" ht="15.75" customHeight="1">
      <c r="B25" s="147">
        <f>T_01!AC22</f>
        <v>42048</v>
      </c>
      <c r="C25" s="148" t="str">
        <f>T_01!AD22</f>
        <v>Je</v>
      </c>
      <c r="D25" s="421"/>
      <c r="E25" s="422"/>
      <c r="F25" s="421"/>
      <c r="G25" s="422"/>
      <c r="H25" s="335"/>
      <c r="I25" s="337"/>
      <c r="J25" s="336"/>
      <c r="K25" s="337"/>
      <c r="L25" s="368">
        <f>SUM(T_01!Z22)</f>
        <v>0</v>
      </c>
      <c r="M25" s="369">
        <f>IF(T_01!Z22=0,0,SUM(T_01!$Z$9+T_01!Z10+T_01!Z11+T_01!Z12+T_01!Z13+T_01!Z14+T_01!Z15+T_01!Z16+T_01!Z17+T_01!Z18+T_01!Z19+T_01!Z20+T_01!Z21+T_01!Z22))</f>
        <v>0</v>
      </c>
      <c r="N25" s="277"/>
      <c r="O25" s="9"/>
      <c r="P25" s="279" t="str">
        <f>IF(T_01!AF22="",TRANSPOSE(T_01!AB22),T_01!AF22)</f>
        <v xml:space="preserve"> </v>
      </c>
      <c r="Q25" s="401" t="str">
        <f>IF(T_01!AF24="","",1)</f>
        <v/>
      </c>
      <c r="R25" s="401">
        <f>IF(B25="","",VLOOKUP(B25,T_01!$AC$9:$AF$39,3,FALSE))</f>
        <v>0</v>
      </c>
      <c r="S25" s="465"/>
    </row>
    <row r="26" spans="2:20" ht="15.75" customHeight="1">
      <c r="B26" s="147">
        <f>T_01!AC23</f>
        <v>42049</v>
      </c>
      <c r="C26" s="148" t="str">
        <f>T_01!AD23</f>
        <v>Ve</v>
      </c>
      <c r="D26" s="421"/>
      <c r="E26" s="422"/>
      <c r="F26" s="421"/>
      <c r="G26" s="422"/>
      <c r="H26" s="335"/>
      <c r="I26" s="337"/>
      <c r="J26" s="336"/>
      <c r="K26" s="337"/>
      <c r="L26" s="368">
        <f>SUM(T_01!Z23)</f>
        <v>0</v>
      </c>
      <c r="M26" s="369">
        <f>IF(T_01!Z23=0,0,SUM(T_01!$Z$9+T_01!Z10+T_01!Z11+T_01!Z12+T_01!Z13+T_01!Z14+T_01!Z15+T_01!Z16+T_01!Z17+T_01!Z18+T_01!Z19+T_01!Z20+T_01!Z21+T_01!Z22+T_01!Z23))</f>
        <v>0</v>
      </c>
      <c r="N26" s="277"/>
      <c r="O26" s="9"/>
      <c r="P26" s="279" t="str">
        <f>IF(T_01!AF23="",TRANSPOSE(T_01!AB23),T_01!AF23)</f>
        <v xml:space="preserve"> </v>
      </c>
      <c r="Q26" s="401" t="str">
        <f>IF(T_01!AF25="","",1)</f>
        <v/>
      </c>
      <c r="R26" s="401">
        <f>IF(B26="","",VLOOKUP(B26,T_01!$AC$9:$AF$39,3,FALSE))</f>
        <v>0</v>
      </c>
      <c r="S26" s="465"/>
    </row>
    <row r="27" spans="2:20" ht="15.75" customHeight="1">
      <c r="B27" s="147">
        <f>T_01!AC24</f>
        <v>42050</v>
      </c>
      <c r="C27" s="148" t="str">
        <f>T_01!AD24</f>
        <v>Sa</v>
      </c>
      <c r="D27" s="338"/>
      <c r="E27" s="339"/>
      <c r="F27" s="338"/>
      <c r="G27" s="339"/>
      <c r="H27" s="550"/>
      <c r="I27" s="342"/>
      <c r="J27" s="341"/>
      <c r="K27" s="342"/>
      <c r="L27" s="341">
        <f>SUM(T_01!Z24)</f>
        <v>0</v>
      </c>
      <c r="M27" s="342">
        <f>IF(T_01!Z24=0,0,SUM(T_01!$Z$9+T_01!Z10+T_01!Z11+T_01!Z12+T_01!Z13+T_01!Z14+T_01!Z15+T_01!Z16+T_01!Z17+T_01!Z18+T_01!Z19+T_01!Z20+T_01!Z21+T_01!Z22+T_01!Z23+T_01!Z24))</f>
        <v>0</v>
      </c>
      <c r="N27" s="348"/>
      <c r="O27" s="340"/>
      <c r="P27" s="115" t="str">
        <f>IF(T_01!AF24="",TRANSPOSE(T_01!AB24),T_01!AF24)</f>
        <v xml:space="preserve"> </v>
      </c>
      <c r="Q27" s="401" t="str">
        <f>IF(T_01!AF26="","",1)</f>
        <v/>
      </c>
      <c r="R27" s="401">
        <f>IF(B27="","",VLOOKUP(B27,T_01!$AC$9:$AF$39,3,FALSE))</f>
        <v>0</v>
      </c>
      <c r="S27" s="465"/>
    </row>
    <row r="28" spans="2:20" ht="15.75" customHeight="1">
      <c r="B28" s="147">
        <f>T_01!AC25</f>
        <v>42051</v>
      </c>
      <c r="C28" s="148" t="str">
        <f>T_01!AD25</f>
        <v>Di</v>
      </c>
      <c r="D28" s="338"/>
      <c r="E28" s="339"/>
      <c r="F28" s="338"/>
      <c r="G28" s="339"/>
      <c r="H28" s="550"/>
      <c r="I28" s="342"/>
      <c r="J28" s="341"/>
      <c r="K28" s="342"/>
      <c r="L28" s="341">
        <f>SUM(T_01!Z25)</f>
        <v>0</v>
      </c>
      <c r="M28" s="342">
        <f>IF(T_01!Z25=0,0,SUM(T_01!$Z$9+T_01!Z10+T_01!Z11+T_01!Z12+T_01!Z13+T_01!Z14+T_01!Z15+T_01!Z16+T_01!Z17+T_01!Z18+T_01!Z19+T_01!Z20+T_01!Z21+T_01!Z22+T_01!Z23+T_01!Z24+T_01!Z25))</f>
        <v>0</v>
      </c>
      <c r="N28" s="348"/>
      <c r="O28" s="340"/>
      <c r="P28" s="115" t="str">
        <f>IF(T_01!AF25="",TRANSPOSE(T_01!AB25),T_01!AF25)</f>
        <v xml:space="preserve"> </v>
      </c>
      <c r="Q28" s="401" t="str">
        <f>IF(T_01!AF27="","",1)</f>
        <v/>
      </c>
      <c r="R28" s="401">
        <f>IF(B28="","",VLOOKUP(B28,T_01!$AC$9:$AF$39,3,FALSE))</f>
        <v>0</v>
      </c>
      <c r="S28" s="554">
        <f>SUM(L22:L28)</f>
        <v>0</v>
      </c>
    </row>
    <row r="29" spans="2:20" ht="15.75" customHeight="1">
      <c r="B29" s="147">
        <f>T_01!AC26</f>
        <v>42052</v>
      </c>
      <c r="C29" s="148" t="str">
        <f>T_01!AD26</f>
        <v>Lu</v>
      </c>
      <c r="D29" s="421"/>
      <c r="E29" s="422"/>
      <c r="F29" s="421"/>
      <c r="G29" s="422"/>
      <c r="H29" s="421"/>
      <c r="I29" s="422"/>
      <c r="J29" s="421"/>
      <c r="K29" s="422"/>
      <c r="L29" s="368">
        <f>SUM(T_01!Z26)</f>
        <v>0</v>
      </c>
      <c r="M29" s="369">
        <f>IF(T_01!Z26=0,0,SUM(T_01!$Z$9+T_01!Z10+T_01!Z11+T_01!Z12+T_01!Z13+T_01!Z14+T_01!Z15+T_01!Z16+T_01!Z17+T_01!Z18+T_01!Z19+T_01!Z20+T_01!Z21+T_01!Z22+T_01!Z23+T_01!Z24+T_01!Z25+T_01!Z26))</f>
        <v>0</v>
      </c>
      <c r="N29" s="277"/>
      <c r="O29" s="9"/>
      <c r="P29" s="279" t="str">
        <f>IF(T_01!AF26="",TRANSPOSE(T_01!AB26),T_01!AF26)</f>
        <v xml:space="preserve"> </v>
      </c>
      <c r="Q29" s="401" t="str">
        <f>IF(T_01!AF28="","",1)</f>
        <v/>
      </c>
      <c r="R29" s="401">
        <f>IF(B29="","",VLOOKUP(B29,T_01!$AC$9:$AF$39,3,FALSE))</f>
        <v>0</v>
      </c>
      <c r="S29" s="399"/>
      <c r="T29" s="439"/>
    </row>
    <row r="30" spans="2:20" ht="15.75" customHeight="1">
      <c r="B30" s="147">
        <f>T_01!AC27</f>
        <v>42053</v>
      </c>
      <c r="C30" s="148" t="str">
        <f>T_01!AD27</f>
        <v>Ma</v>
      </c>
      <c r="D30" s="421"/>
      <c r="E30" s="422"/>
      <c r="F30" s="421"/>
      <c r="G30" s="422"/>
      <c r="H30" s="421"/>
      <c r="I30" s="422"/>
      <c r="J30" s="421"/>
      <c r="K30" s="422"/>
      <c r="L30" s="368">
        <f>SUM(T_01!Z27)</f>
        <v>0</v>
      </c>
      <c r="M30" s="369">
        <f>IF(T_01!Z27=0,0,SUM(T_01!$Z$9+T_01!Z10+T_01!Z11+T_01!Z12+T_01!Z13+T_01!Z14+T_01!Z15+T_01!Z16+T_01!Z17+T_01!Z18+T_01!Z19+T_01!Z20+T_01!Z21+T_01!Z22+T_01!Z23+T_01!Z24+T_01!Z25+T_01!Z26+T_01!Z27))</f>
        <v>0</v>
      </c>
      <c r="N30" s="277"/>
      <c r="O30" s="9"/>
      <c r="P30" s="279" t="str">
        <f>IF(T_01!AF27="",TRANSPOSE(T_01!AB27),T_01!AF27)</f>
        <v xml:space="preserve"> </v>
      </c>
      <c r="Q30" s="401" t="str">
        <f>IF(T_01!AF29="","",1)</f>
        <v/>
      </c>
      <c r="R30" s="401">
        <f>IF(B30="","",VLOOKUP(B30,T_01!$AC$9:$AF$39,3,FALSE))</f>
        <v>0</v>
      </c>
      <c r="S30" s="400"/>
    </row>
    <row r="31" spans="2:20" ht="15.75" customHeight="1">
      <c r="B31" s="147">
        <f>T_01!AC28</f>
        <v>42054</v>
      </c>
      <c r="C31" s="148" t="str">
        <f>T_01!AD28</f>
        <v>Me</v>
      </c>
      <c r="D31" s="421"/>
      <c r="E31" s="422"/>
      <c r="F31" s="421"/>
      <c r="G31" s="422"/>
      <c r="H31" s="335"/>
      <c r="I31" s="337"/>
      <c r="J31" s="336"/>
      <c r="K31" s="337"/>
      <c r="L31" s="368">
        <f>SUM(T_01!Z28)</f>
        <v>0</v>
      </c>
      <c r="M31" s="369">
        <f>IF(T_01!Z28=0,0,SUM(T_01!$Z$9+T_01!Z10+T_01!Z11+T_01!Z12+T_01!Z13+T_01!Z14+T_01!Z15+T_01!Z16+T_01!Z17+T_01!Z18+T_01!Z19+T_01!Z20+T_01!Z21+T_01!Z22+T_01!Z23+T_01!Z24+T_01!Z25+T_01!Z26+T_01!Z27+T_01!Z28))</f>
        <v>0</v>
      </c>
      <c r="N31" s="277"/>
      <c r="O31" s="9"/>
      <c r="P31" s="279" t="str">
        <f>IF(T_01!AF28="",TRANSPOSE(T_01!AB28),T_01!AF28)</f>
        <v xml:space="preserve"> </v>
      </c>
      <c r="Q31" s="401" t="str">
        <f>IF(T_01!AF30="","",1)</f>
        <v/>
      </c>
      <c r="R31" s="401">
        <f>IF(B31="","",VLOOKUP(B31,T_01!$AC$9:$AF$39,3,FALSE))</f>
        <v>0</v>
      </c>
      <c r="S31" s="465"/>
    </row>
    <row r="32" spans="2:20" ht="15.75" customHeight="1">
      <c r="B32" s="147">
        <f>T_01!AC29</f>
        <v>42055</v>
      </c>
      <c r="C32" s="148" t="str">
        <f>T_01!AD29</f>
        <v>Je</v>
      </c>
      <c r="D32" s="421"/>
      <c r="E32" s="422"/>
      <c r="F32" s="421"/>
      <c r="G32" s="422"/>
      <c r="H32" s="335"/>
      <c r="I32" s="337"/>
      <c r="J32" s="336"/>
      <c r="K32" s="337"/>
      <c r="L32" s="368">
        <f>SUM(T_01!Z29)</f>
        <v>0</v>
      </c>
      <c r="M32" s="369">
        <f>IF(T_01!Z29=0,0,SUM(T_01!$Z$9+T_01!Z10+T_01!Z11+T_01!Z12+T_01!Z13+T_01!Z14+T_01!Z15+T_01!Z16+T_01!Z17+T_01!Z18+T_01!Z19+T_01!Z20+T_01!Z21+T_01!Z22+T_01!Z23+T_01!Z24+T_01!Z25+T_01!Z26+T_01!Z27+T_01!Z28+T_01!Z29))</f>
        <v>0</v>
      </c>
      <c r="N32" s="277"/>
      <c r="O32" s="9"/>
      <c r="P32" s="279" t="str">
        <f>IF(T_01!AF29="",TRANSPOSE(T_01!AB29),T_01!AF29)</f>
        <v xml:space="preserve"> </v>
      </c>
      <c r="Q32" s="401" t="str">
        <f>IF(T_01!AF31="","",1)</f>
        <v/>
      </c>
      <c r="R32" s="401">
        <f>IF(B32="","",VLOOKUP(B32,T_01!$AC$9:$AF$39,3,FALSE))</f>
        <v>0</v>
      </c>
      <c r="S32" s="465"/>
    </row>
    <row r="33" spans="2:20" ht="15.75" customHeight="1">
      <c r="B33" s="147">
        <f>T_01!AC30</f>
        <v>42056</v>
      </c>
      <c r="C33" s="148" t="str">
        <f>T_01!AD30</f>
        <v>Ve</v>
      </c>
      <c r="D33" s="421"/>
      <c r="E33" s="422"/>
      <c r="F33" s="421"/>
      <c r="G33" s="422"/>
      <c r="H33" s="335"/>
      <c r="I33" s="337"/>
      <c r="J33" s="336"/>
      <c r="K33" s="337"/>
      <c r="L33" s="368">
        <f>SUM(T_01!Z30)</f>
        <v>0</v>
      </c>
      <c r="M33" s="369">
        <f>IF(T_01!Z30=0,0,SUM(T_01!$Z$9+T_01!Z10+T_01!Z11+T_01!Z12+T_01!Z13+T_01!Z14+T_01!Z15+T_01!Z16+T_01!Z17+T_01!Z18+T_01!Z19+T_01!Z20+T_01!Z21+T_01!Z22+T_01!Z23+T_01!Z24+T_01!Z25+T_01!Z26+T_01!Z27+T_01!Z28+T_01!Z29+T_01!Z30))</f>
        <v>0</v>
      </c>
      <c r="N33" s="277"/>
      <c r="O33" s="9"/>
      <c r="P33" s="279" t="str">
        <f>IF(T_01!AF30="",TRANSPOSE(T_01!AB30),T_01!AF30)</f>
        <v xml:space="preserve"> </v>
      </c>
      <c r="Q33" s="401" t="str">
        <f>IF(T_01!AF32="","",1)</f>
        <v/>
      </c>
      <c r="R33" s="401">
        <f>IF(B33="","",VLOOKUP(B33,T_01!$AC$9:$AF$39,3,FALSE))</f>
        <v>0</v>
      </c>
      <c r="S33" s="465"/>
    </row>
    <row r="34" spans="2:20" ht="15.75" customHeight="1">
      <c r="B34" s="147">
        <f>T_01!AC31</f>
        <v>42057</v>
      </c>
      <c r="C34" s="148" t="str">
        <f>T_01!AD31</f>
        <v>Sa</v>
      </c>
      <c r="D34" s="338"/>
      <c r="E34" s="339"/>
      <c r="F34" s="338"/>
      <c r="G34" s="339"/>
      <c r="H34" s="550"/>
      <c r="I34" s="342"/>
      <c r="J34" s="341"/>
      <c r="K34" s="342"/>
      <c r="L34" s="341">
        <f>SUM(T_01!Z31)</f>
        <v>0</v>
      </c>
      <c r="M34" s="342">
        <f>IF(T_01!Z31=0,0,SUM(T_01!$Z$9+T_01!Z10+T_01!Z11+T_01!Z12+T_01!Z13+T_01!Z14+T_01!Z15+T_01!Z16+T_01!Z17+T_01!Z18+T_01!Z19+T_01!Z20+T_01!Z21+T_01!Z22+T_01!Z23+T_01!Z24+T_01!Z25+T_01!Z26+T_01!Z27+T_01!Z28+T_01!Z29+T_01!Z30+T_01!Z31))</f>
        <v>0</v>
      </c>
      <c r="N34" s="348"/>
      <c r="O34" s="340"/>
      <c r="P34" s="115" t="str">
        <f>IF(T_01!AF31="",TRANSPOSE(T_01!AB31),T_01!AF31)</f>
        <v xml:space="preserve"> </v>
      </c>
      <c r="Q34" s="401" t="str">
        <f>IF(T_01!AF33="","",1)</f>
        <v/>
      </c>
      <c r="R34" s="401">
        <f>IF(B34="","",VLOOKUP(B34,T_01!$AC$9:$AF$39,3,FALSE))</f>
        <v>0</v>
      </c>
      <c r="S34" s="465"/>
    </row>
    <row r="35" spans="2:20" ht="15.75" customHeight="1">
      <c r="B35" s="147">
        <f>T_01!AC32</f>
        <v>42058</v>
      </c>
      <c r="C35" s="148" t="str">
        <f>T_01!AD32</f>
        <v>Di</v>
      </c>
      <c r="D35" s="338"/>
      <c r="E35" s="339"/>
      <c r="F35" s="338"/>
      <c r="G35" s="339"/>
      <c r="H35" s="550"/>
      <c r="I35" s="342"/>
      <c r="J35" s="341"/>
      <c r="K35" s="342"/>
      <c r="L35" s="341">
        <f>SUM(T_01!Z32)</f>
        <v>0</v>
      </c>
      <c r="M35" s="342">
        <f>IF(T_01!Z32=0,0,SUM(T_01!$Z$9+T_01!Z10+T_01!Z11+T_01!Z12+T_01!Z13+T_01!Z14+T_01!Z15+T_01!Z16+T_01!Z17+T_01!Z18+T_01!Z19+T_01!Z20+T_01!Z21+T_01!Z22+T_01!Z23+T_01!Z24+T_01!Z25+T_01!Z26+T_01!Z27+T_01!Z28+T_01!Z29+T_01!Z30+T_01!Z31+T_01!Z32))</f>
        <v>0</v>
      </c>
      <c r="N35" s="348"/>
      <c r="O35" s="340"/>
      <c r="P35" s="115" t="str">
        <f>IF(T_01!AF32="",TRANSPOSE(T_01!AB32),T_01!AF32)</f>
        <v xml:space="preserve"> </v>
      </c>
      <c r="Q35" s="401" t="str">
        <f>IF(T_01!AF34="","",1)</f>
        <v/>
      </c>
      <c r="R35" s="401">
        <f>IF(B35="","",VLOOKUP(B35,T_01!$AC$9:$AF$39,3,FALSE))</f>
        <v>0</v>
      </c>
      <c r="S35" s="554">
        <f>SUM(L29:L35)</f>
        <v>0</v>
      </c>
    </row>
    <row r="36" spans="2:20" ht="15.75" customHeight="1">
      <c r="B36" s="147">
        <f>T_01!AC33</f>
        <v>42059</v>
      </c>
      <c r="C36" s="148" t="str">
        <f>T_01!AD33</f>
        <v>Lu</v>
      </c>
      <c r="D36" s="421"/>
      <c r="E36" s="422"/>
      <c r="F36" s="421"/>
      <c r="G36" s="422"/>
      <c r="H36" s="421"/>
      <c r="I36" s="422"/>
      <c r="J36" s="421"/>
      <c r="K36" s="422"/>
      <c r="L36" s="368">
        <f>SUM(T_01!Z33)</f>
        <v>0</v>
      </c>
      <c r="M36" s="369">
        <f>IF(T_01!Z33=0,0,SUM(T_01!$Z$9+T_01!Z10+T_01!Z11+T_01!Z12+T_01!Z13+T_01!Z14+T_01!Z15+T_01!Z16+T_01!Z17+T_01!Z18+T_01!Z19+T_01!Z20+T_01!Z21+T_01!Z22+T_01!Z23+T_01!Z24+T_01!Z25+T_01!Z26+T_01!Z27+T_01!Z28+T_01!Z29+T_01!Z30+T_01!Z31+T_01!Z32+T_01!Z33))</f>
        <v>0</v>
      </c>
      <c r="N36" s="277"/>
      <c r="O36" s="9"/>
      <c r="P36" s="279" t="str">
        <f>IF(T_01!AF33="",TRANSPOSE(T_01!AB33),T_01!AF33)</f>
        <v xml:space="preserve"> </v>
      </c>
      <c r="Q36" s="401" t="str">
        <f>IF(T_01!AF35="","",1)</f>
        <v/>
      </c>
      <c r="R36" s="401">
        <f>IF(B36="","",VLOOKUP(B36,T_01!$AC$9:$AF$39,3,FALSE))</f>
        <v>0</v>
      </c>
      <c r="S36" s="399"/>
      <c r="T36" s="439"/>
    </row>
    <row r="37" spans="2:20" ht="15.75" customHeight="1">
      <c r="B37" s="147">
        <f>T_01!AC34</f>
        <v>42060</v>
      </c>
      <c r="C37" s="148" t="str">
        <f>T_01!AD34</f>
        <v>Ma</v>
      </c>
      <c r="D37" s="421"/>
      <c r="E37" s="422"/>
      <c r="F37" s="421"/>
      <c r="G37" s="422"/>
      <c r="H37" s="421"/>
      <c r="I37" s="422"/>
      <c r="J37" s="421"/>
      <c r="K37" s="422"/>
      <c r="L37" s="368">
        <f>SUM(T_01!Z34)</f>
        <v>0</v>
      </c>
      <c r="M37" s="369">
        <f>IF(T_01!Z34=0,0,SUM(T_01!$Z$9+T_01!Z10+T_01!Z11+T_01!Z12+T_01!Z13+T_01!Z14+T_01!Z15+T_01!Z16+T_01!Z17+T_01!Z18+T_01!Z19+T_01!Z20+T_01!Z21+T_01!Z22+T_01!Z23+T_01!Z24+T_01!Z25+T_01!Z26+T_01!Z27+T_01!Z28+T_01!Z29+T_01!Z30+T_01!Z31+T_01!Z32+T_01!Z33+T_01!Z34))</f>
        <v>0</v>
      </c>
      <c r="N37" s="277"/>
      <c r="O37" s="9"/>
      <c r="P37" s="279" t="str">
        <f>IF(T_01!AF34="",TRANSPOSE(T_01!AB34),T_01!AF34)</f>
        <v xml:space="preserve"> </v>
      </c>
      <c r="Q37" s="401" t="str">
        <f>IF(T_01!AF36="","",1)</f>
        <v/>
      </c>
      <c r="R37" s="401">
        <f>IF(B37="","",VLOOKUP(B37,T_01!$AC$9:$AF$39,3,FALSE))</f>
        <v>0</v>
      </c>
      <c r="S37" s="400"/>
    </row>
    <row r="38" spans="2:20" ht="15.75" customHeight="1">
      <c r="B38" s="147">
        <f>T_01!AC35</f>
        <v>42061</v>
      </c>
      <c r="C38" s="148" t="str">
        <f>T_01!AD35</f>
        <v>Me</v>
      </c>
      <c r="D38" s="421"/>
      <c r="E38" s="422"/>
      <c r="F38" s="421"/>
      <c r="G38" s="422"/>
      <c r="H38" s="335"/>
      <c r="I38" s="337"/>
      <c r="J38" s="336"/>
      <c r="K38" s="337"/>
      <c r="L38" s="368">
        <f>SUM(T_01!Z35)</f>
        <v>0</v>
      </c>
      <c r="M38" s="369">
        <f>IF(T_01!Z35=0,0,SUM(T_01!$Z$9+T_01!Z10+T_01!Z11+T_01!Z12+T_01!Z13+T_01!Z14+T_01!Z15+T_01!Z16+T_01!Z17+T_01!Z18+T_01!Z19+T_01!Z20+T_01!Z21+T_01!Z22+T_01!Z23+T_01!Z24+T_01!Z25+T_01!Z26+T_01!Z27+T_01!Z28+T_01!Z29+T_01!Z30+T_01!Z31+T_01!Z32+T_01!Z33+T_01!Z34+T_01!Z35))</f>
        <v>0</v>
      </c>
      <c r="N38" s="277"/>
      <c r="O38" s="9"/>
      <c r="P38" s="279" t="str">
        <f>IF(T_01!AF35="",TRANSPOSE(T_01!AB35),T_01!AF35)</f>
        <v xml:space="preserve"> </v>
      </c>
      <c r="Q38" s="401" t="str">
        <f>IF(T_01!AF37="","",1)</f>
        <v/>
      </c>
      <c r="R38" s="401">
        <f>IF(B38="","",VLOOKUP(B38,T_01!$AC$9:$AF$39,3,FALSE))</f>
        <v>0</v>
      </c>
      <c r="S38" s="465"/>
    </row>
    <row r="39" spans="2:20" ht="15.75" customHeight="1">
      <c r="B39" s="147">
        <f>T_01!AC36</f>
        <v>42062</v>
      </c>
      <c r="C39" s="148" t="str">
        <f>T_01!AD36</f>
        <v>Je</v>
      </c>
      <c r="D39" s="98"/>
      <c r="E39" s="99"/>
      <c r="F39" s="98"/>
      <c r="G39" s="99"/>
      <c r="H39" s="98"/>
      <c r="I39" s="99"/>
      <c r="J39" s="98"/>
      <c r="K39" s="99"/>
      <c r="L39" s="370">
        <f>SUM(T_01!Z36)</f>
        <v>0</v>
      </c>
      <c r="M39" s="371">
        <f>IF(T_01!Z36=0,0,SUM(T_01!$Z$9+T_01!Z10+T_01!Z11+T_01!Z12+T_01!Z13+T_01!Z14+T_01!Z15+T_01!Z16+T_01!Z17+T_01!Z18+T_01!Z19+T_01!Z20+T_01!Z21+T_01!Z22+T_01!Z23+T_01!Z24+T_01!Z25+T_01!Z26+T_01!Z27+T_01!Z28+T_01!Z29+T_01!Z30+T_01!Z31+T_01!Z32+T_01!Z33+T_01!Z34+T_01!Z35+T_01!Z36))</f>
        <v>0</v>
      </c>
      <c r="N39" s="282"/>
      <c r="O39" s="101"/>
      <c r="P39" s="280" t="str">
        <f>IF(T_01!AF36="",TRANSPOSE(T_01!AB36),T_01!AF36)</f>
        <v xml:space="preserve"> </v>
      </c>
      <c r="R39" s="401">
        <f>IF(B39="","",VLOOKUP(B39,T_01!$AC$9:$AF$39,3,FALSE))</f>
        <v>0</v>
      </c>
      <c r="S39" s="465"/>
    </row>
    <row r="40" spans="2:20" ht="15.75" customHeight="1">
      <c r="B40" s="349">
        <f>T_01!AC37</f>
        <v>0</v>
      </c>
      <c r="C40" s="350" t="str">
        <f>T_01!AD37</f>
        <v/>
      </c>
      <c r="D40" s="346"/>
      <c r="E40" s="346"/>
      <c r="F40" s="346"/>
      <c r="G40" s="346"/>
      <c r="H40" s="346"/>
      <c r="I40" s="346"/>
      <c r="J40" s="346"/>
      <c r="K40" s="346"/>
      <c r="L40" s="151">
        <f>SUM(T_01!Z37)</f>
        <v>0</v>
      </c>
      <c r="M40" s="151">
        <f>IF(T_01!Z37=0,0,SUM(T_01!$Z$9+T_01!Z10+T_01!Z11+T_01!Z12+T_01!Z13+T_01!Z14+T_01!Z15+T_01!Z16+T_01!Z17+T_01!Z18+T_01!Z19+T_01!Z20+T_01!Z21+T_01!Z22+T_01!Z23+T_01!Z24+T_01!Z25+T_01!Z26+T_01!Z27+T_01!Z28+T_01!Z29+T_01!Z30+T_01!Z31+T_01!Z32+T_01!Z33+T_01!Z34+T_01!Z35+T_01!Z36+T_01!Z37))</f>
        <v>0</v>
      </c>
      <c r="N40" s="347"/>
      <c r="O40" s="346"/>
      <c r="P40" s="129" t="str">
        <f>IF(T_01!AF37="",TRANSPOSE(T_01!AB37),T_01!AF37)</f>
        <v xml:space="preserve"> </v>
      </c>
      <c r="R40" s="401" t="e">
        <f>IF(B40="","",VLOOKUP(B40,T_01!$AC$9:$AF$39,3,FALSE))</f>
        <v>#N/A</v>
      </c>
      <c r="S40" s="554">
        <f>SUM(L36:L39)</f>
        <v>0</v>
      </c>
      <c r="T40" s="439"/>
    </row>
    <row r="41" spans="2:20" ht="15" customHeight="1">
      <c r="B41" s="147"/>
      <c r="C41" s="148"/>
      <c r="D41" s="343"/>
      <c r="E41" s="126"/>
      <c r="F41" s="151"/>
      <c r="G41" s="268"/>
      <c r="H41" s="126"/>
      <c r="I41" s="151"/>
      <c r="J41" s="269"/>
      <c r="K41" s="151"/>
      <c r="L41" s="268"/>
      <c r="M41" s="151"/>
      <c r="N41" s="249"/>
      <c r="O41" s="344"/>
      <c r="P41" s="345"/>
      <c r="S41" s="468"/>
    </row>
    <row r="42" spans="2:20" ht="11.25" customHeight="1">
      <c r="B42" s="147"/>
      <c r="C42" s="148"/>
      <c r="D42" s="148"/>
      <c r="E42" s="126"/>
      <c r="F42" s="151"/>
      <c r="G42" s="268"/>
      <c r="H42" s="126"/>
      <c r="I42" s="151"/>
      <c r="J42" s="269"/>
      <c r="K42" s="151"/>
      <c r="L42" s="270"/>
      <c r="M42" s="151"/>
      <c r="N42" s="249"/>
      <c r="O42" s="271"/>
      <c r="P42" s="272"/>
      <c r="S42" s="467"/>
    </row>
    <row r="43" spans="2:20" ht="3" customHeight="1">
      <c r="B43" s="147" t="s">
        <v>0</v>
      </c>
      <c r="C43" s="148" t="s">
        <v>0</v>
      </c>
      <c r="D43" s="151"/>
      <c r="E43" s="151"/>
      <c r="F43" s="151"/>
      <c r="G43" s="151"/>
      <c r="H43" s="151"/>
      <c r="I43" s="151"/>
      <c r="J43" s="151"/>
      <c r="K43" s="151"/>
      <c r="L43" s="151"/>
      <c r="M43" s="151"/>
      <c r="N43" s="128" t="s">
        <v>0</v>
      </c>
      <c r="O43" s="151">
        <v>0</v>
      </c>
      <c r="P43" s="129"/>
    </row>
    <row r="44" spans="2:20" ht="7.5" hidden="1" customHeight="1">
      <c r="B44" s="147"/>
      <c r="C44" s="148"/>
      <c r="D44" s="151"/>
      <c r="E44" s="151"/>
      <c r="F44" s="151"/>
      <c r="G44" s="151"/>
      <c r="H44" s="151"/>
      <c r="I44" s="151"/>
      <c r="J44" s="151"/>
      <c r="K44" s="151"/>
      <c r="L44" s="151"/>
      <c r="M44" s="151"/>
      <c r="N44" s="128"/>
      <c r="O44" s="151"/>
      <c r="P44" s="129"/>
      <c r="R44" s="401" t="str">
        <f t="shared" ref="R44" si="0">IF(B44="","",1)</f>
        <v/>
      </c>
    </row>
    <row r="45" spans="2:20" ht="7.5" hidden="1" customHeight="1">
      <c r="B45" s="147"/>
      <c r="C45" s="148"/>
      <c r="D45" s="151"/>
      <c r="E45" s="151"/>
      <c r="F45" s="151"/>
      <c r="G45" s="151"/>
      <c r="H45" s="151"/>
      <c r="I45" s="151"/>
      <c r="J45" s="151"/>
      <c r="K45" s="151"/>
      <c r="L45" s="151"/>
      <c r="M45" s="151"/>
      <c r="N45" s="128"/>
      <c r="O45" s="151"/>
      <c r="P45" s="129"/>
    </row>
    <row r="46" spans="2:20" ht="13.5" customHeight="1">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row>
    <row r="47" spans="2:20" ht="14.25" customHeight="1">
      <c r="B47" s="149"/>
      <c r="C47" s="127"/>
      <c r="D47" s="152" t="str">
        <f>Texttabelle!E66</f>
        <v>Total des heures travaillées</v>
      </c>
      <c r="E47" s="152"/>
      <c r="F47" s="152"/>
      <c r="G47" s="152"/>
      <c r="H47" s="152"/>
      <c r="I47" s="152"/>
      <c r="J47" s="153"/>
      <c r="K47" s="153"/>
      <c r="L47" s="152">
        <f>SUM(S14,S21,S28,S35,S40)</f>
        <v>0</v>
      </c>
      <c r="M47" s="380"/>
      <c r="N47" s="460" t="str">
        <f>Texttabelle!E107</f>
        <v xml:space="preserve">pour l'année </v>
      </c>
      <c r="O47" s="153"/>
      <c r="P47" s="386">
        <f>Bilanz_bilan!D13</f>
        <v>0</v>
      </c>
    </row>
    <row r="48" spans="2:20" ht="15.75" customHeight="1">
      <c r="B48" s="149"/>
      <c r="C48" s="127"/>
      <c r="D48" s="448" t="str">
        <f>Texttabelle!E105</f>
        <v>Solde temps de travail du mois actuel</v>
      </c>
      <c r="E48" s="413"/>
      <c r="F48" s="413"/>
      <c r="G48" s="413"/>
      <c r="H48" s="454"/>
      <c r="I48" s="454"/>
      <c r="J48" s="414"/>
      <c r="K48" s="414"/>
      <c r="L48" s="413">
        <f>L47-L46</f>
        <v>0</v>
      </c>
      <c r="M48" s="127"/>
      <c r="N48" s="240" t="str">
        <f>Texttabelle!E20</f>
        <v>Solde de vacances</v>
      </c>
      <c r="O48" s="127"/>
      <c r="P48" s="386"/>
    </row>
    <row r="49" spans="2:17" ht="15.75" customHeight="1">
      <c r="B49" s="149"/>
      <c r="C49" s="127"/>
      <c r="D49" s="152"/>
      <c r="E49" s="152"/>
      <c r="F49" s="152"/>
      <c r="G49" s="152"/>
      <c r="H49" s="455"/>
      <c r="I49" s="455"/>
      <c r="J49" s="153"/>
      <c r="K49" s="153"/>
      <c r="L49" s="152"/>
      <c r="M49" s="380"/>
      <c r="N49" s="153" t="str">
        <f>Texttabelle!E70</f>
        <v>fin de mois</v>
      </c>
      <c r="O49" s="127"/>
      <c r="P49" s="386">
        <f ca="1">IF(TODAY()&lt;B12,0,Januar_janvier!P49-(Bilanz_bilan!E32))</f>
        <v>0</v>
      </c>
    </row>
    <row r="50" spans="2:17" ht="15.75" customHeight="1">
      <c r="B50" s="150"/>
      <c r="C50" s="126"/>
      <c r="D50" s="453"/>
      <c r="E50" s="127"/>
      <c r="F50" s="419"/>
      <c r="G50" s="419"/>
      <c r="H50" s="455"/>
      <c r="I50" s="455"/>
      <c r="J50" s="419"/>
      <c r="K50" s="419"/>
      <c r="L50" s="152"/>
      <c r="M50" s="127"/>
      <c r="N50" s="154"/>
      <c r="O50" s="127"/>
      <c r="P50" s="155"/>
      <c r="Q50" s="401" t="str">
        <f>IF(T_01!O43="","",1)</f>
        <v/>
      </c>
    </row>
    <row r="51" spans="2:17" ht="15.75" customHeight="1">
      <c r="B51" s="150"/>
      <c r="C51" s="126"/>
      <c r="D51" s="453"/>
      <c r="E51" s="127"/>
      <c r="F51" s="419"/>
      <c r="G51" s="419"/>
      <c r="H51" s="455"/>
      <c r="I51" s="455"/>
      <c r="J51" s="419"/>
      <c r="K51" s="419"/>
      <c r="L51" s="152"/>
      <c r="M51" s="127"/>
      <c r="N51" s="154"/>
      <c r="O51" s="127"/>
      <c r="P51" s="155"/>
    </row>
    <row r="52" spans="2:17" ht="15.75" customHeight="1">
      <c r="B52" s="150"/>
      <c r="C52" s="126"/>
      <c r="D52" s="159"/>
      <c r="E52" s="160"/>
      <c r="F52" s="160"/>
      <c r="G52" s="160"/>
      <c r="H52" s="160"/>
      <c r="I52" s="160"/>
      <c r="J52" s="160"/>
      <c r="K52" s="160"/>
      <c r="L52" s="273"/>
      <c r="M52" s="161"/>
      <c r="N52" s="154"/>
      <c r="O52" s="160"/>
      <c r="P52" s="155"/>
    </row>
    <row r="53" spans="2:17" ht="15.75" customHeight="1">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row>
    <row r="54" spans="2:17" ht="9.75" customHeight="1" thickBot="1">
      <c r="B54" s="135"/>
      <c r="C54" s="136"/>
      <c r="D54" s="137"/>
      <c r="E54" s="137"/>
      <c r="F54" s="137"/>
      <c r="G54" s="137"/>
      <c r="H54" s="137"/>
      <c r="I54" s="137"/>
      <c r="J54" s="137"/>
      <c r="K54" s="137"/>
      <c r="L54" s="137"/>
      <c r="M54" s="137"/>
      <c r="N54" s="138"/>
      <c r="O54" s="137"/>
      <c r="P54" s="139"/>
    </row>
    <row r="55" spans="2:17" ht="15.75" customHeight="1">
      <c r="B55" s="106"/>
      <c r="C55" s="107"/>
      <c r="D55" s="108"/>
      <c r="E55" s="108"/>
      <c r="F55" s="108"/>
      <c r="G55" s="108"/>
      <c r="H55" s="108"/>
      <c r="I55" s="108"/>
      <c r="J55" s="108"/>
      <c r="K55" s="108"/>
      <c r="L55" s="108"/>
      <c r="M55" s="108"/>
      <c r="N55" s="109"/>
      <c r="O55" s="108"/>
      <c r="P55" s="110"/>
    </row>
    <row r="56" spans="2:17" ht="15.75" customHeight="1">
      <c r="B56" s="119" t="s">
        <v>6</v>
      </c>
      <c r="C56" s="112"/>
      <c r="D56" s="113"/>
      <c r="E56" s="113"/>
      <c r="F56" s="113"/>
      <c r="G56" s="113"/>
      <c r="H56" s="113"/>
      <c r="I56" s="113"/>
      <c r="J56" s="116" t="str">
        <f>Texttabelle!E75</f>
        <v>Enregistrement du temps de travail</v>
      </c>
      <c r="K56" s="113"/>
      <c r="L56" s="113"/>
      <c r="M56" s="113"/>
      <c r="N56" s="293"/>
      <c r="O56" s="113"/>
      <c r="P56" s="115"/>
    </row>
    <row r="57" spans="2:17" ht="15.75" customHeight="1">
      <c r="B57" s="111"/>
      <c r="C57" s="112"/>
      <c r="D57" s="113"/>
      <c r="E57" s="113"/>
      <c r="F57" s="113"/>
      <c r="G57" s="113"/>
      <c r="H57" s="113"/>
      <c r="I57" s="113"/>
      <c r="J57" s="114"/>
      <c r="K57" s="113"/>
      <c r="L57" s="113"/>
      <c r="M57" s="113"/>
      <c r="N57" s="293"/>
      <c r="O57" s="113"/>
      <c r="P57" s="115"/>
    </row>
    <row r="58" spans="2:17" ht="15.75" customHeight="1">
      <c r="B58" s="120" t="str">
        <f>"1 "&amp;Texttabelle!E35</f>
        <v>1 vacances</v>
      </c>
      <c r="C58" s="112"/>
      <c r="D58" s="294"/>
      <c r="E58" s="113"/>
      <c r="F58" s="113"/>
      <c r="G58" s="113"/>
      <c r="H58" s="113"/>
      <c r="I58" s="113"/>
      <c r="J58" s="114" t="str">
        <f>Texttabelle!E76</f>
        <v>Entrée valeur positive: 1:00</v>
      </c>
      <c r="K58" s="113"/>
      <c r="L58" s="113"/>
      <c r="M58" s="113"/>
      <c r="N58" s="293"/>
      <c r="O58" s="113"/>
      <c r="P58" s="115"/>
    </row>
    <row r="59" spans="2:17" ht="15.75" customHeight="1">
      <c r="B59" s="120" t="str">
        <f>"2 " &amp;Texttabelle!E36</f>
        <v>2 maladie</v>
      </c>
      <c r="C59" s="112"/>
      <c r="D59" s="294"/>
      <c r="E59" s="113"/>
      <c r="F59" s="113"/>
      <c r="G59" s="113"/>
      <c r="H59" s="113"/>
      <c r="I59" s="113"/>
      <c r="J59" s="114" t="str">
        <f>Texttabelle!E77</f>
        <v>Entrée valeur négative: -"1:00"</v>
      </c>
      <c r="K59" s="113"/>
      <c r="L59" s="113"/>
      <c r="M59" s="113"/>
      <c r="N59" s="293"/>
      <c r="O59" s="113"/>
      <c r="P59" s="115"/>
    </row>
    <row r="60" spans="2:17" ht="15.75" customHeight="1">
      <c r="B60" s="120" t="str">
        <f>"3 "&amp;Texttabelle!E37</f>
        <v>3 accident</v>
      </c>
      <c r="C60" s="112"/>
      <c r="D60" s="294"/>
      <c r="E60" s="113"/>
      <c r="F60" s="113"/>
      <c r="G60" s="113"/>
      <c r="H60" s="113"/>
      <c r="I60" s="113"/>
      <c r="J60" s="114"/>
      <c r="K60" s="113"/>
      <c r="L60" s="113"/>
      <c r="M60" s="113"/>
      <c r="N60" s="293"/>
      <c r="O60" s="113"/>
      <c r="P60" s="115"/>
    </row>
    <row r="61" spans="2:17" ht="15.75" customHeight="1">
      <c r="B61" s="120" t="str">
        <f>"4 "&amp;Texttabelle!E38</f>
        <v>4 militaire / s. civil / maternité</v>
      </c>
      <c r="C61" s="112"/>
      <c r="D61" s="294"/>
      <c r="E61" s="113"/>
      <c r="F61" s="115" t="str">
        <f>"9 "&amp;Texttabelle!E74</f>
        <v>9 correction</v>
      </c>
      <c r="G61" s="124"/>
      <c r="H61" s="294"/>
      <c r="I61" s="124"/>
      <c r="J61" s="116" t="str">
        <f>Texttabelle!E78</f>
        <v>vacances:</v>
      </c>
      <c r="K61" s="113"/>
      <c r="L61" s="113"/>
      <c r="M61" s="113"/>
      <c r="N61" s="293"/>
      <c r="O61" s="113"/>
      <c r="P61" s="115"/>
    </row>
    <row r="62" spans="2:17" ht="15.75" customHeight="1">
      <c r="B62" s="120" t="str">
        <f>"5 "&amp;Texttabelle!E39</f>
        <v>5 absence payée</v>
      </c>
      <c r="C62" s="112"/>
      <c r="D62" s="294"/>
      <c r="E62" s="113"/>
      <c r="F62" s="563" t="str">
        <f>"10 "&amp;Texttabelle!E85</f>
        <v xml:space="preserve">10 Trav. suppl. pris </v>
      </c>
      <c r="G62" s="113"/>
      <c r="H62" s="294"/>
      <c r="I62" s="113"/>
      <c r="J62" s="114" t="str">
        <f>Texttabelle!E79</f>
        <v>selon taux d'activité (100% = 8:00 h / 80% = 6:24 h)</v>
      </c>
      <c r="K62" s="113"/>
      <c r="L62" s="113"/>
      <c r="M62" s="113"/>
      <c r="N62" s="293"/>
      <c r="O62" s="113"/>
      <c r="P62" s="115"/>
    </row>
    <row r="63" spans="2:17" ht="3.75" customHeight="1" thickBot="1">
      <c r="B63" s="117"/>
      <c r="C63" s="118"/>
      <c r="D63" s="121"/>
      <c r="E63" s="121"/>
      <c r="F63" s="121"/>
      <c r="G63" s="121"/>
      <c r="H63" s="121"/>
      <c r="I63" s="121"/>
      <c r="J63" s="121"/>
      <c r="K63" s="121"/>
      <c r="L63" s="121"/>
      <c r="M63" s="121"/>
      <c r="N63" s="122"/>
      <c r="O63" s="121"/>
      <c r="P63" s="123"/>
    </row>
    <row r="64" spans="2:17" ht="15.75" customHeight="1">
      <c r="B64" s="77"/>
      <c r="C64" s="77"/>
      <c r="D64" s="78"/>
      <c r="E64" s="78"/>
      <c r="F64" s="78"/>
      <c r="G64" s="78"/>
      <c r="H64" s="78"/>
      <c r="I64" s="78"/>
      <c r="J64" s="78"/>
      <c r="K64" s="78"/>
      <c r="L64" s="78"/>
      <c r="M64" s="78"/>
      <c r="N64" s="79"/>
      <c r="O64" s="78"/>
      <c r="P64" s="80"/>
    </row>
    <row r="65" spans="2:16" ht="189" customHeight="1">
      <c r="B65" s="575">
        <f>Texttabelle!E80</f>
        <v>0</v>
      </c>
      <c r="C65" s="575"/>
      <c r="D65" s="575"/>
      <c r="E65" s="575"/>
      <c r="F65" s="575"/>
      <c r="G65" s="575"/>
      <c r="H65" s="575"/>
      <c r="I65" s="575"/>
      <c r="J65" s="575"/>
      <c r="K65" s="575"/>
      <c r="L65" s="575"/>
      <c r="M65" s="575"/>
      <c r="N65" s="575"/>
      <c r="O65" s="575"/>
      <c r="P65" s="575"/>
    </row>
    <row r="66" spans="2:16" ht="15.75" customHeight="1">
      <c r="B66" s="77"/>
      <c r="C66" s="77"/>
      <c r="D66" s="78"/>
      <c r="E66" s="78"/>
      <c r="F66" s="78"/>
      <c r="G66" s="78"/>
      <c r="H66" s="78"/>
      <c r="I66" s="78"/>
      <c r="J66" s="78"/>
      <c r="K66" s="78"/>
      <c r="L66" s="78"/>
      <c r="M66" s="78"/>
      <c r="N66" s="79"/>
      <c r="O66" s="78"/>
      <c r="P66" s="80"/>
    </row>
    <row r="67" spans="2:16" ht="164.25" customHeight="1">
      <c r="B67" s="575">
        <f>Texttabelle!E81</f>
        <v>0</v>
      </c>
      <c r="C67" s="575"/>
      <c r="D67" s="575"/>
      <c r="E67" s="575"/>
      <c r="F67" s="575"/>
      <c r="G67" s="575"/>
      <c r="H67" s="575"/>
      <c r="I67" s="575"/>
      <c r="J67" s="575"/>
      <c r="K67" s="575"/>
      <c r="L67" s="575"/>
      <c r="M67" s="575"/>
      <c r="N67" s="575"/>
      <c r="O67" s="575"/>
      <c r="P67" s="575"/>
    </row>
    <row r="68" spans="2:16" ht="15.75" customHeight="1">
      <c r="B68" s="77"/>
      <c r="C68" s="77"/>
      <c r="D68" s="78"/>
      <c r="E68" s="78"/>
      <c r="F68" s="78"/>
      <c r="G68" s="78"/>
      <c r="H68" s="78"/>
      <c r="I68" s="78"/>
      <c r="J68" s="78"/>
      <c r="K68" s="78"/>
      <c r="L68" s="78"/>
      <c r="M68" s="78"/>
      <c r="N68" s="79"/>
      <c r="O68" s="78"/>
      <c r="P68" s="80"/>
    </row>
    <row r="69" spans="2:16" ht="15.75" customHeight="1">
      <c r="B69" s="77"/>
      <c r="C69" s="77"/>
      <c r="D69" s="77"/>
      <c r="E69" s="77"/>
      <c r="F69" s="77"/>
      <c r="G69" s="77"/>
      <c r="H69" s="78"/>
      <c r="I69" s="78"/>
      <c r="J69" s="78"/>
      <c r="K69" s="78"/>
      <c r="L69" s="78"/>
      <c r="M69" s="78"/>
      <c r="N69" s="79"/>
      <c r="O69" s="78"/>
      <c r="P69" s="80"/>
    </row>
    <row r="70" spans="2:16" ht="15.75" customHeight="1">
      <c r="B70" s="77"/>
      <c r="C70" s="77"/>
      <c r="D70" s="77"/>
      <c r="E70" s="77"/>
      <c r="F70" s="77"/>
      <c r="G70" s="77"/>
      <c r="H70" s="78"/>
      <c r="I70" s="78"/>
      <c r="J70" s="78"/>
      <c r="K70" s="78"/>
      <c r="L70" s="78"/>
      <c r="M70" s="78"/>
      <c r="N70" s="79"/>
      <c r="O70" s="78"/>
      <c r="P70" s="80"/>
    </row>
    <row r="71" spans="2:16" ht="15.75" customHeight="1">
      <c r="B71" s="77"/>
      <c r="C71" s="77"/>
      <c r="D71" s="77"/>
      <c r="E71" s="77"/>
      <c r="F71" s="77"/>
      <c r="G71" s="77"/>
      <c r="H71" s="78"/>
      <c r="I71" s="78"/>
      <c r="J71" s="78"/>
      <c r="K71" s="78"/>
      <c r="L71" s="78"/>
      <c r="M71" s="78"/>
      <c r="N71" s="79"/>
      <c r="O71" s="78"/>
      <c r="P71" s="80"/>
    </row>
    <row r="72" spans="2:16" ht="15.75" customHeight="1">
      <c r="B72" s="77"/>
      <c r="C72" s="77"/>
      <c r="D72" s="77"/>
      <c r="E72" s="77"/>
      <c r="F72" s="77"/>
      <c r="G72" s="77"/>
      <c r="H72" s="78"/>
      <c r="I72" s="78"/>
      <c r="J72" s="78"/>
      <c r="K72" s="78"/>
      <c r="L72" s="78"/>
      <c r="M72" s="78"/>
      <c r="N72" s="79"/>
      <c r="O72" s="78"/>
      <c r="P72" s="80"/>
    </row>
    <row r="73" spans="2:16" ht="15.75" customHeight="1">
      <c r="B73" s="77"/>
      <c r="C73" s="77"/>
      <c r="D73" s="77"/>
      <c r="E73" s="77"/>
      <c r="F73" s="77"/>
      <c r="G73" s="77"/>
      <c r="H73" s="78"/>
      <c r="I73" s="78"/>
      <c r="J73" s="78"/>
      <c r="K73" s="78"/>
      <c r="L73" s="78"/>
      <c r="M73" s="78"/>
      <c r="N73" s="79"/>
      <c r="O73" s="78"/>
      <c r="P73" s="80"/>
    </row>
    <row r="74" spans="2:16" ht="15.75" customHeight="1">
      <c r="B74" s="77"/>
      <c r="C74" s="77"/>
      <c r="D74" s="77"/>
      <c r="E74" s="77"/>
      <c r="F74" s="77"/>
      <c r="G74" s="77"/>
      <c r="H74" s="78"/>
      <c r="I74" s="78"/>
      <c r="J74" s="78"/>
      <c r="K74" s="78"/>
      <c r="L74" s="78"/>
      <c r="M74" s="78"/>
      <c r="N74" s="79"/>
      <c r="O74" s="78"/>
      <c r="P74" s="80"/>
    </row>
    <row r="75" spans="2:16" ht="15.75" customHeight="1">
      <c r="B75" s="77"/>
      <c r="C75" s="77"/>
      <c r="D75" s="77"/>
      <c r="E75" s="77"/>
      <c r="F75" s="77"/>
      <c r="G75" s="77"/>
      <c r="H75" s="78"/>
      <c r="I75" s="78"/>
      <c r="J75" s="78"/>
      <c r="K75" s="78"/>
      <c r="L75" s="78"/>
      <c r="M75" s="78"/>
      <c r="N75" s="79"/>
      <c r="O75" s="78"/>
      <c r="P75" s="80"/>
    </row>
    <row r="76" spans="2:16" ht="15.75" customHeight="1">
      <c r="B76" s="77"/>
      <c r="C76" s="77"/>
      <c r="D76" s="77"/>
      <c r="E76" s="77"/>
      <c r="F76" s="77"/>
      <c r="G76" s="77"/>
      <c r="H76" s="78"/>
      <c r="I76" s="78"/>
      <c r="J76" s="78"/>
      <c r="K76" s="78"/>
      <c r="L76" s="78"/>
      <c r="M76" s="78"/>
      <c r="N76" s="79"/>
      <c r="O76" s="78"/>
      <c r="P76" s="80"/>
    </row>
    <row r="77" spans="2:16" ht="15.75" customHeight="1">
      <c r="B77" s="77"/>
      <c r="C77" s="77"/>
      <c r="D77" s="77"/>
      <c r="E77" s="77"/>
      <c r="F77" s="77"/>
      <c r="G77" s="77"/>
      <c r="H77" s="78"/>
      <c r="I77" s="78"/>
      <c r="J77" s="78"/>
      <c r="K77" s="78"/>
      <c r="L77" s="78"/>
      <c r="M77" s="78"/>
      <c r="N77" s="79"/>
      <c r="O77" s="78"/>
      <c r="P77" s="80"/>
    </row>
    <row r="78" spans="2:16" ht="15.75" customHeight="1">
      <c r="B78" s="77"/>
      <c r="C78" s="77"/>
      <c r="D78" s="77"/>
      <c r="E78" s="77"/>
      <c r="F78" s="77"/>
      <c r="G78" s="77"/>
      <c r="H78" s="78"/>
      <c r="I78" s="78"/>
      <c r="J78" s="78"/>
      <c r="K78" s="78"/>
      <c r="L78" s="78"/>
      <c r="M78" s="78"/>
      <c r="N78" s="79"/>
      <c r="O78" s="78"/>
      <c r="P78" s="80"/>
    </row>
    <row r="79" spans="2:16" ht="15.75" customHeight="1">
      <c r="B79" s="77"/>
      <c r="C79" s="77"/>
      <c r="D79" s="77"/>
      <c r="E79" s="77"/>
      <c r="F79" s="77"/>
      <c r="G79" s="77"/>
      <c r="H79" s="78"/>
      <c r="I79" s="78"/>
      <c r="J79" s="78"/>
      <c r="K79" s="78"/>
      <c r="L79" s="78"/>
      <c r="M79" s="78"/>
      <c r="N79" s="79"/>
      <c r="O79" s="78"/>
      <c r="P79" s="80"/>
    </row>
    <row r="80" spans="2:16" ht="15.75" customHeight="1">
      <c r="B80" s="77"/>
      <c r="C80" s="77"/>
      <c r="D80" s="77"/>
      <c r="E80" s="77"/>
      <c r="F80" s="77"/>
      <c r="G80" s="77"/>
      <c r="H80" s="78"/>
      <c r="I80" s="78"/>
      <c r="J80" s="78"/>
      <c r="K80" s="78"/>
      <c r="L80" s="78"/>
      <c r="M80" s="78"/>
      <c r="N80" s="79"/>
      <c r="O80" s="78"/>
      <c r="P80" s="80"/>
    </row>
    <row r="81" spans="2:16" ht="15.75" customHeight="1">
      <c r="B81" s="77"/>
      <c r="C81" s="77"/>
      <c r="D81" s="77"/>
      <c r="E81" s="77"/>
      <c r="F81" s="77"/>
      <c r="G81" s="77"/>
      <c r="H81" s="78"/>
      <c r="I81" s="78"/>
      <c r="J81" s="78"/>
      <c r="K81" s="78"/>
      <c r="L81" s="78"/>
      <c r="M81" s="78"/>
      <c r="N81" s="79"/>
      <c r="O81" s="78"/>
      <c r="P81" s="80"/>
    </row>
    <row r="82" spans="2:16" ht="15.75" customHeight="1">
      <c r="B82" s="77"/>
      <c r="C82" s="77"/>
      <c r="D82" s="77"/>
      <c r="E82" s="77"/>
      <c r="F82" s="77"/>
      <c r="G82" s="77"/>
      <c r="H82" s="78"/>
      <c r="I82" s="78"/>
      <c r="J82" s="78"/>
      <c r="K82" s="78"/>
      <c r="L82" s="78"/>
      <c r="M82" s="78"/>
      <c r="N82" s="79"/>
      <c r="O82" s="78"/>
      <c r="P82" s="80"/>
    </row>
    <row r="83" spans="2:16" ht="15.75" customHeight="1">
      <c r="B83" s="77"/>
      <c r="C83" s="77"/>
      <c r="D83" s="77"/>
      <c r="E83" s="77"/>
      <c r="F83" s="77"/>
      <c r="G83" s="77"/>
      <c r="H83" s="78"/>
      <c r="I83" s="78"/>
      <c r="J83" s="78"/>
      <c r="K83" s="78"/>
      <c r="L83" s="78"/>
      <c r="M83" s="78"/>
      <c r="N83" s="79"/>
      <c r="O83" s="78"/>
      <c r="P83" s="80"/>
    </row>
    <row r="84" spans="2:16" ht="15.75" customHeight="1">
      <c r="B84" s="77"/>
      <c r="C84" s="77"/>
      <c r="D84" s="77"/>
      <c r="E84" s="77"/>
      <c r="F84" s="77"/>
      <c r="G84" s="77"/>
      <c r="H84" s="78"/>
      <c r="I84" s="78"/>
      <c r="J84" s="78"/>
      <c r="K84" s="78"/>
      <c r="L84" s="78"/>
      <c r="M84" s="78"/>
      <c r="N84" s="79"/>
      <c r="O84" s="78"/>
      <c r="P84" s="80"/>
    </row>
    <row r="85" spans="2:16" ht="15.75" customHeight="1">
      <c r="B85" s="77"/>
      <c r="C85" s="77"/>
      <c r="D85" s="77"/>
      <c r="E85" s="77"/>
      <c r="F85" s="77"/>
      <c r="G85" s="77"/>
      <c r="H85" s="78"/>
      <c r="I85" s="78"/>
      <c r="J85" s="78"/>
      <c r="K85" s="78"/>
      <c r="L85" s="78"/>
      <c r="M85" s="78"/>
      <c r="N85" s="79"/>
      <c r="O85" s="78"/>
      <c r="P85" s="80"/>
    </row>
    <row r="86" spans="2:16" ht="15.75" customHeight="1">
      <c r="B86" s="77"/>
      <c r="C86" s="77"/>
      <c r="D86" s="77"/>
      <c r="E86" s="77"/>
      <c r="F86" s="77"/>
      <c r="G86" s="77"/>
      <c r="H86" s="78"/>
      <c r="I86" s="78"/>
      <c r="J86" s="78"/>
      <c r="K86" s="78"/>
      <c r="L86" s="78"/>
      <c r="M86" s="78"/>
      <c r="N86" s="79"/>
      <c r="O86" s="78"/>
      <c r="P86" s="80"/>
    </row>
    <row r="87" spans="2:16" ht="15.75" customHeight="1">
      <c r="B87" s="77"/>
      <c r="C87" s="77"/>
      <c r="D87" s="77"/>
      <c r="E87" s="77"/>
      <c r="F87" s="77"/>
      <c r="G87" s="77"/>
      <c r="H87" s="78"/>
      <c r="I87" s="78"/>
      <c r="J87" s="78"/>
      <c r="K87" s="78"/>
      <c r="L87" s="78"/>
      <c r="M87" s="78"/>
      <c r="N87" s="79"/>
      <c r="O87" s="78"/>
      <c r="P87" s="80"/>
    </row>
    <row r="88" spans="2:16" ht="15.75" customHeight="1">
      <c r="B88" s="77"/>
      <c r="C88" s="77"/>
      <c r="D88" s="77"/>
      <c r="E88" s="77"/>
      <c r="F88" s="77"/>
      <c r="G88" s="77"/>
      <c r="H88" s="78"/>
      <c r="I88" s="78"/>
      <c r="J88" s="78"/>
      <c r="K88" s="78"/>
      <c r="L88" s="78"/>
      <c r="M88" s="78"/>
      <c r="N88" s="79"/>
      <c r="O88" s="78"/>
      <c r="P88" s="80"/>
    </row>
    <row r="89" spans="2:16" ht="15.75" customHeight="1">
      <c r="B89" s="77"/>
      <c r="C89" s="77"/>
      <c r="D89" s="77"/>
      <c r="E89" s="77"/>
      <c r="F89" s="77"/>
      <c r="G89" s="77"/>
      <c r="H89" s="78"/>
      <c r="I89" s="78"/>
      <c r="J89" s="78"/>
      <c r="K89" s="78"/>
      <c r="L89" s="78"/>
      <c r="M89" s="78"/>
      <c r="N89" s="79"/>
      <c r="O89" s="78"/>
      <c r="P89" s="80"/>
    </row>
    <row r="90" spans="2:16" ht="15.75" customHeight="1">
      <c r="B90" s="77"/>
      <c r="C90" s="77"/>
      <c r="D90" s="77"/>
      <c r="E90" s="77"/>
      <c r="F90" s="77"/>
      <c r="G90" s="77"/>
      <c r="H90" s="78"/>
      <c r="I90" s="78"/>
      <c r="J90" s="78"/>
      <c r="K90" s="78"/>
      <c r="L90" s="78"/>
      <c r="M90" s="78"/>
      <c r="N90" s="79"/>
      <c r="O90" s="78"/>
      <c r="P90" s="80"/>
    </row>
    <row r="91" spans="2:16" ht="15.75" customHeight="1">
      <c r="B91" s="77"/>
      <c r="C91" s="77"/>
      <c r="D91" s="77"/>
      <c r="E91" s="77"/>
      <c r="F91" s="77"/>
      <c r="G91" s="77"/>
      <c r="H91" s="78"/>
      <c r="I91" s="78"/>
      <c r="J91" s="78"/>
      <c r="K91" s="78"/>
      <c r="L91" s="78"/>
      <c r="M91" s="78"/>
      <c r="N91" s="79"/>
      <c r="O91" s="78"/>
      <c r="P91" s="80"/>
    </row>
    <row r="92" spans="2:16" ht="15.75" customHeight="1">
      <c r="B92" s="77"/>
      <c r="C92" s="77"/>
      <c r="D92" s="77"/>
      <c r="E92" s="77"/>
      <c r="F92" s="77"/>
      <c r="G92" s="77"/>
      <c r="H92" s="78"/>
      <c r="I92" s="78"/>
      <c r="J92" s="78"/>
      <c r="K92" s="78"/>
      <c r="L92" s="78"/>
      <c r="M92" s="78"/>
      <c r="N92" s="79"/>
      <c r="O92" s="78"/>
      <c r="P92" s="80"/>
    </row>
    <row r="93" spans="2:16" ht="15.75" customHeight="1">
      <c r="B93" s="77"/>
      <c r="C93" s="77"/>
      <c r="D93" s="77"/>
      <c r="E93" s="77"/>
      <c r="F93" s="77"/>
      <c r="G93" s="77"/>
      <c r="H93" s="78"/>
      <c r="I93" s="78"/>
      <c r="J93" s="78"/>
      <c r="K93" s="78"/>
      <c r="L93" s="78"/>
      <c r="M93" s="78"/>
      <c r="N93" s="79"/>
      <c r="O93" s="78"/>
      <c r="P93" s="80"/>
    </row>
    <row r="94" spans="2:16" ht="15.75" customHeight="1">
      <c r="B94" s="77"/>
      <c r="C94" s="77"/>
      <c r="D94" s="77"/>
      <c r="E94" s="77"/>
      <c r="F94" s="77"/>
      <c r="G94" s="77"/>
      <c r="H94" s="78"/>
      <c r="I94" s="78"/>
      <c r="J94" s="78"/>
      <c r="K94" s="78"/>
      <c r="L94" s="78"/>
      <c r="M94" s="78"/>
      <c r="N94" s="79"/>
      <c r="O94" s="78"/>
      <c r="P94" s="80"/>
    </row>
    <row r="95" spans="2:16" ht="15.75" customHeight="1">
      <c r="B95" s="77"/>
      <c r="C95" s="77"/>
      <c r="D95" s="77"/>
      <c r="E95" s="77"/>
      <c r="F95" s="77"/>
      <c r="G95" s="77"/>
      <c r="H95" s="78"/>
      <c r="I95" s="78"/>
      <c r="J95" s="78"/>
      <c r="K95" s="78"/>
      <c r="L95" s="78"/>
      <c r="M95" s="78"/>
      <c r="N95" s="79"/>
      <c r="O95" s="78"/>
      <c r="P95" s="80"/>
    </row>
    <row r="96" spans="2:16" ht="15.75" customHeight="1">
      <c r="B96" s="77"/>
      <c r="C96" s="77"/>
      <c r="D96" s="77"/>
      <c r="E96" s="77"/>
      <c r="F96" s="77"/>
      <c r="G96" s="77"/>
      <c r="H96" s="78"/>
      <c r="I96" s="78"/>
      <c r="J96" s="78"/>
      <c r="K96" s="78"/>
      <c r="L96" s="78"/>
      <c r="M96" s="78"/>
      <c r="N96" s="79"/>
      <c r="O96" s="78"/>
      <c r="P96" s="80"/>
    </row>
    <row r="97" spans="2:16" ht="15.75" customHeight="1">
      <c r="B97" s="77"/>
      <c r="C97" s="77"/>
      <c r="D97" s="77"/>
      <c r="E97" s="77"/>
      <c r="F97" s="77"/>
      <c r="G97" s="77"/>
      <c r="H97" s="78"/>
      <c r="I97" s="78"/>
      <c r="J97" s="78"/>
      <c r="K97" s="78"/>
      <c r="L97" s="78"/>
      <c r="M97" s="78"/>
      <c r="N97" s="79"/>
      <c r="O97" s="78"/>
      <c r="P97" s="80"/>
    </row>
    <row r="98" spans="2:16" ht="15.75" customHeight="1">
      <c r="B98" s="77"/>
      <c r="C98" s="77"/>
      <c r="D98" s="77"/>
      <c r="E98" s="77"/>
      <c r="F98" s="77"/>
      <c r="G98" s="77"/>
      <c r="H98" s="78"/>
      <c r="I98" s="78"/>
      <c r="J98" s="78"/>
      <c r="K98" s="78"/>
      <c r="L98" s="78"/>
      <c r="M98" s="78"/>
      <c r="N98" s="79"/>
      <c r="O98" s="78"/>
      <c r="P98" s="80"/>
    </row>
    <row r="99" spans="2:16" ht="15.75" customHeight="1">
      <c r="B99" s="77"/>
      <c r="C99" s="77"/>
      <c r="D99" s="77"/>
      <c r="E99" s="77"/>
      <c r="F99" s="77"/>
      <c r="G99" s="77"/>
      <c r="H99" s="78"/>
      <c r="I99" s="78"/>
      <c r="J99" s="78"/>
      <c r="K99" s="78"/>
      <c r="L99" s="78"/>
      <c r="M99" s="78"/>
      <c r="N99" s="79"/>
      <c r="O99" s="78"/>
      <c r="P99" s="80"/>
    </row>
    <row r="100" spans="2:16" ht="15.75" customHeight="1">
      <c r="B100" s="77"/>
      <c r="C100" s="77"/>
      <c r="D100" s="77"/>
      <c r="E100" s="77"/>
      <c r="F100" s="77"/>
      <c r="G100" s="77"/>
      <c r="H100" s="78"/>
      <c r="I100" s="78"/>
      <c r="J100" s="78"/>
      <c r="K100" s="78"/>
      <c r="L100" s="78"/>
      <c r="M100" s="78"/>
      <c r="N100" s="79"/>
      <c r="O100" s="78"/>
      <c r="P100" s="80"/>
    </row>
    <row r="101" spans="2:16" ht="15.75" customHeight="1">
      <c r="B101" s="77"/>
      <c r="C101" s="77"/>
      <c r="D101" s="77"/>
      <c r="E101" s="77"/>
      <c r="F101" s="77"/>
      <c r="G101" s="77"/>
      <c r="H101" s="78"/>
      <c r="I101" s="78"/>
      <c r="J101" s="78"/>
      <c r="K101" s="78"/>
      <c r="L101" s="78"/>
      <c r="M101" s="78"/>
      <c r="N101" s="79"/>
      <c r="O101" s="78"/>
      <c r="P101" s="80"/>
    </row>
    <row r="102" spans="2:16" ht="15.75" customHeight="1">
      <c r="B102" s="77"/>
      <c r="C102" s="77"/>
      <c r="D102" s="77"/>
      <c r="E102" s="77"/>
      <c r="F102" s="77"/>
      <c r="G102" s="77"/>
      <c r="H102" s="78"/>
      <c r="I102" s="78"/>
      <c r="J102" s="78"/>
      <c r="K102" s="78"/>
      <c r="L102" s="78"/>
      <c r="M102" s="78"/>
      <c r="N102" s="79"/>
      <c r="O102" s="78"/>
      <c r="P102" s="80"/>
    </row>
    <row r="103" spans="2:16" ht="15.75" customHeight="1">
      <c r="B103" s="77"/>
      <c r="C103" s="77"/>
      <c r="D103" s="77"/>
      <c r="E103" s="77"/>
      <c r="F103" s="77"/>
      <c r="G103" s="77"/>
      <c r="H103" s="78"/>
      <c r="I103" s="78"/>
      <c r="J103" s="78"/>
      <c r="K103" s="78"/>
      <c r="L103" s="78"/>
      <c r="M103" s="78"/>
      <c r="N103" s="79"/>
      <c r="O103" s="78"/>
      <c r="P103" s="80"/>
    </row>
    <row r="104" spans="2:16" ht="15.75" customHeight="1">
      <c r="B104" s="77"/>
      <c r="C104" s="77"/>
      <c r="D104" s="77"/>
      <c r="E104" s="77"/>
      <c r="F104" s="77"/>
      <c r="G104" s="77"/>
      <c r="H104" s="78"/>
      <c r="I104" s="78"/>
      <c r="J104" s="78"/>
      <c r="K104" s="78"/>
      <c r="L104" s="78"/>
      <c r="M104" s="78"/>
      <c r="N104" s="79"/>
      <c r="O104" s="78"/>
      <c r="P104" s="80"/>
    </row>
    <row r="105" spans="2:16" ht="15.75" customHeight="1">
      <c r="B105" s="77"/>
      <c r="C105" s="77"/>
      <c r="D105" s="77"/>
      <c r="E105" s="77"/>
      <c r="F105" s="77"/>
      <c r="G105" s="77"/>
      <c r="H105" s="78"/>
      <c r="I105" s="78"/>
      <c r="J105" s="78"/>
      <c r="K105" s="78"/>
      <c r="L105" s="78"/>
      <c r="M105" s="78"/>
      <c r="N105" s="79"/>
      <c r="O105" s="78"/>
      <c r="P105" s="80"/>
    </row>
    <row r="106" spans="2:16" ht="15.75" customHeight="1">
      <c r="D106" s="254"/>
      <c r="E106" s="254"/>
      <c r="F106" s="254"/>
      <c r="G106" s="254"/>
    </row>
    <row r="107" spans="2:16" ht="15.75" customHeight="1">
      <c r="D107" s="254"/>
      <c r="E107" s="254"/>
      <c r="F107" s="254"/>
      <c r="G107" s="254"/>
    </row>
    <row r="108" spans="2:16" ht="15.75" customHeight="1">
      <c r="D108" s="254"/>
      <c r="E108" s="254"/>
      <c r="F108" s="254"/>
      <c r="G108" s="254"/>
    </row>
    <row r="109" spans="2:16" ht="15.75" customHeight="1">
      <c r="D109" s="254"/>
      <c r="E109" s="254"/>
      <c r="F109" s="254"/>
      <c r="G109" s="254"/>
    </row>
    <row r="110" spans="2:16" ht="15.75" customHeight="1">
      <c r="D110" s="254"/>
      <c r="E110" s="254"/>
      <c r="F110" s="254"/>
      <c r="G110" s="254"/>
    </row>
    <row r="111" spans="2:16" ht="15.75" customHeight="1">
      <c r="D111" s="254"/>
      <c r="E111" s="254"/>
      <c r="F111" s="254"/>
      <c r="G111" s="254"/>
    </row>
    <row r="112" spans="2:16" ht="15.75" customHeight="1">
      <c r="D112" s="254"/>
      <c r="E112" s="254"/>
      <c r="F112" s="254"/>
      <c r="G112" s="254"/>
    </row>
    <row r="113" spans="4:7" ht="15.75" customHeight="1">
      <c r="D113" s="254"/>
      <c r="E113" s="254"/>
      <c r="F113" s="254"/>
      <c r="G113" s="254"/>
    </row>
    <row r="114" spans="4:7" ht="15.75" customHeight="1">
      <c r="D114" s="254"/>
      <c r="E114" s="254"/>
      <c r="F114" s="254"/>
      <c r="G114" s="254"/>
    </row>
    <row r="115" spans="4:7" ht="15.75" customHeight="1">
      <c r="D115" s="254"/>
      <c r="E115" s="254"/>
      <c r="F115" s="254"/>
      <c r="G115" s="254"/>
    </row>
    <row r="116" spans="4:7" ht="15.75" customHeight="1">
      <c r="D116" s="254"/>
      <c r="E116" s="254"/>
      <c r="F116" s="254"/>
      <c r="G116" s="254"/>
    </row>
    <row r="117" spans="4:7" ht="15.75" customHeight="1">
      <c r="D117" s="254"/>
      <c r="E117" s="254"/>
      <c r="F117" s="254"/>
      <c r="G117" s="254"/>
    </row>
    <row r="118" spans="4:7" ht="15.75" customHeight="1">
      <c r="D118" s="254"/>
      <c r="E118" s="254"/>
      <c r="F118" s="254"/>
      <c r="G118" s="254"/>
    </row>
    <row r="119" spans="4:7" ht="15.75" customHeight="1">
      <c r="D119" s="254"/>
      <c r="E119" s="254"/>
      <c r="F119" s="254"/>
      <c r="G119" s="254"/>
    </row>
    <row r="120" spans="4:7" ht="15.75" customHeight="1">
      <c r="D120" s="254"/>
      <c r="E120" s="254"/>
      <c r="F120" s="254"/>
      <c r="G120" s="254"/>
    </row>
    <row r="121" spans="4:7" ht="15.75" customHeight="1">
      <c r="D121" s="254"/>
      <c r="E121" s="254"/>
      <c r="F121" s="254"/>
      <c r="G121" s="254"/>
    </row>
    <row r="122" spans="4:7" ht="15.75" customHeight="1">
      <c r="D122" s="254"/>
      <c r="E122" s="254"/>
      <c r="F122" s="254"/>
      <c r="G122" s="254"/>
    </row>
    <row r="123" spans="4:7" ht="15.75" customHeight="1">
      <c r="D123" s="254"/>
      <c r="E123" s="254"/>
      <c r="F123" s="254"/>
      <c r="G123" s="254"/>
    </row>
    <row r="124" spans="4:7" ht="15.75" customHeight="1">
      <c r="D124" s="254"/>
      <c r="E124" s="254"/>
      <c r="F124" s="254"/>
      <c r="G124" s="254"/>
    </row>
    <row r="125" spans="4:7" ht="15.75" customHeight="1">
      <c r="D125" s="254"/>
      <c r="E125" s="254"/>
      <c r="F125" s="254"/>
      <c r="G125" s="254"/>
    </row>
    <row r="126" spans="4:7" ht="15.75" customHeight="1">
      <c r="D126" s="254"/>
      <c r="E126" s="254"/>
      <c r="F126" s="254"/>
      <c r="G126" s="254"/>
    </row>
    <row r="127" spans="4:7" ht="15.75" customHeight="1">
      <c r="D127" s="254"/>
      <c r="E127" s="254"/>
      <c r="F127" s="254"/>
      <c r="G127" s="254"/>
    </row>
    <row r="128" spans="4:7" ht="15.75" customHeight="1">
      <c r="D128" s="254"/>
      <c r="E128" s="254"/>
      <c r="F128" s="254"/>
      <c r="G128" s="254"/>
    </row>
    <row r="129" spans="4:7" ht="15.75" customHeight="1">
      <c r="D129" s="254"/>
      <c r="E129" s="254"/>
      <c r="F129" s="254"/>
      <c r="G129" s="254"/>
    </row>
    <row r="130" spans="4:7" ht="15.75" customHeight="1">
      <c r="D130" s="254"/>
      <c r="E130" s="254"/>
      <c r="F130" s="254"/>
      <c r="G130" s="254"/>
    </row>
    <row r="131" spans="4:7" ht="15.75" customHeight="1">
      <c r="D131" s="254"/>
      <c r="E131" s="254"/>
      <c r="F131" s="254"/>
      <c r="G131" s="254"/>
    </row>
    <row r="132" spans="4:7" ht="15.75" customHeight="1">
      <c r="D132" s="254"/>
      <c r="E132" s="254"/>
      <c r="F132" s="254"/>
      <c r="G132" s="254"/>
    </row>
    <row r="133" spans="4:7" ht="15.75" customHeight="1">
      <c r="D133" s="254"/>
      <c r="E133" s="254"/>
      <c r="F133" s="254"/>
      <c r="G133" s="254"/>
    </row>
    <row r="134" spans="4:7" ht="15.75" customHeight="1">
      <c r="D134" s="254"/>
      <c r="E134" s="254"/>
      <c r="F134" s="254"/>
      <c r="G134" s="254"/>
    </row>
    <row r="135" spans="4:7" ht="15.75" customHeight="1">
      <c r="D135" s="254"/>
      <c r="E135" s="254"/>
      <c r="F135" s="254"/>
      <c r="G135" s="254"/>
    </row>
    <row r="136" spans="4:7" ht="15.75" customHeight="1">
      <c r="D136" s="254"/>
      <c r="E136" s="254"/>
      <c r="F136" s="254"/>
      <c r="G136" s="254"/>
    </row>
    <row r="137" spans="4:7" ht="15.75" customHeight="1">
      <c r="D137" s="254"/>
      <c r="E137" s="254"/>
      <c r="F137" s="254"/>
      <c r="G137" s="254"/>
    </row>
    <row r="138" spans="4:7" ht="15.75" customHeight="1">
      <c r="D138" s="254"/>
      <c r="E138" s="254"/>
      <c r="F138" s="254"/>
      <c r="G138" s="254"/>
    </row>
    <row r="139" spans="4:7" ht="15.75" customHeight="1">
      <c r="D139" s="254"/>
      <c r="E139" s="254"/>
      <c r="F139" s="254"/>
      <c r="G139" s="254"/>
    </row>
    <row r="140" spans="4:7" ht="15.75" customHeight="1">
      <c r="D140" s="254"/>
      <c r="E140" s="254"/>
      <c r="F140" s="254"/>
      <c r="G140" s="254"/>
    </row>
    <row r="141" spans="4:7" ht="15.75" customHeight="1">
      <c r="D141" s="254"/>
      <c r="E141" s="254"/>
      <c r="F141" s="254"/>
      <c r="G141" s="254"/>
    </row>
    <row r="142" spans="4:7" ht="15.75" customHeight="1">
      <c r="D142" s="254"/>
      <c r="E142" s="254"/>
      <c r="F142" s="254"/>
      <c r="G142" s="254"/>
    </row>
    <row r="143" spans="4:7" ht="15.75" customHeight="1">
      <c r="D143" s="254"/>
      <c r="E143" s="254"/>
      <c r="F143" s="254"/>
      <c r="G143" s="254"/>
    </row>
    <row r="144" spans="4:7" ht="15.75" customHeight="1">
      <c r="D144" s="254"/>
      <c r="E144" s="254"/>
      <c r="F144" s="254"/>
      <c r="G144" s="254"/>
    </row>
    <row r="145" spans="4:7" ht="15.75" customHeight="1">
      <c r="D145" s="254"/>
      <c r="E145" s="254"/>
      <c r="F145" s="254"/>
      <c r="G145" s="254"/>
    </row>
    <row r="146" spans="4:7" ht="15.75" customHeight="1">
      <c r="D146" s="254"/>
      <c r="E146" s="254"/>
      <c r="F146" s="254"/>
      <c r="G146" s="254"/>
    </row>
    <row r="147" spans="4:7" ht="15.75" customHeight="1">
      <c r="D147" s="254"/>
      <c r="E147" s="254"/>
      <c r="F147" s="254"/>
      <c r="G147" s="254"/>
    </row>
    <row r="148" spans="4:7" ht="15.75" customHeight="1">
      <c r="D148" s="254"/>
      <c r="E148" s="254"/>
      <c r="F148" s="254"/>
      <c r="G148" s="254"/>
    </row>
    <row r="149" spans="4:7" ht="15.75" customHeight="1">
      <c r="D149" s="254"/>
      <c r="E149" s="254"/>
      <c r="F149" s="254"/>
      <c r="G149" s="254"/>
    </row>
    <row r="150" spans="4:7" ht="15.75" customHeight="1">
      <c r="D150" s="254"/>
      <c r="E150" s="254"/>
      <c r="F150" s="254"/>
      <c r="G150" s="254"/>
    </row>
    <row r="151" spans="4:7" ht="15.75" customHeight="1">
      <c r="D151" s="254"/>
      <c r="E151" s="254"/>
      <c r="F151" s="254"/>
      <c r="G151" s="254"/>
    </row>
    <row r="152" spans="4:7" ht="15.75" customHeight="1">
      <c r="D152" s="254"/>
      <c r="E152" s="254"/>
      <c r="F152" s="254"/>
      <c r="G152" s="254"/>
    </row>
    <row r="153" spans="4:7" ht="15.75" customHeight="1">
      <c r="D153" s="254"/>
      <c r="E153" s="254"/>
      <c r="F153" s="254"/>
      <c r="G153" s="254"/>
    </row>
    <row r="154" spans="4:7" ht="15.75" customHeight="1">
      <c r="D154" s="254"/>
      <c r="E154" s="254"/>
      <c r="F154" s="254"/>
      <c r="G154" s="254"/>
    </row>
    <row r="155" spans="4:7" ht="15.75" customHeight="1">
      <c r="D155" s="254"/>
      <c r="E155" s="254"/>
      <c r="F155" s="254"/>
      <c r="G155" s="254"/>
    </row>
    <row r="156" spans="4:7" ht="15.75" customHeight="1">
      <c r="D156" s="254"/>
      <c r="E156" s="254"/>
      <c r="F156" s="254"/>
      <c r="G156" s="254"/>
    </row>
    <row r="157" spans="4:7" ht="15.75" customHeight="1">
      <c r="D157" s="254"/>
      <c r="E157" s="254"/>
      <c r="F157" s="254"/>
      <c r="G157" s="254"/>
    </row>
    <row r="158" spans="4:7" ht="15.75" customHeight="1">
      <c r="D158" s="254"/>
      <c r="E158" s="254"/>
      <c r="F158" s="254"/>
      <c r="G158" s="254"/>
    </row>
    <row r="159" spans="4:7" ht="15.75" customHeight="1">
      <c r="D159" s="254"/>
      <c r="E159" s="254"/>
      <c r="F159" s="254"/>
      <c r="G159" s="254"/>
    </row>
    <row r="160" spans="4:7" ht="15.75" customHeight="1">
      <c r="D160" s="254"/>
      <c r="E160" s="254"/>
      <c r="F160" s="254"/>
      <c r="G160" s="254"/>
    </row>
    <row r="161" spans="4:7" ht="15.75" customHeight="1">
      <c r="D161" s="254"/>
      <c r="E161" s="254"/>
      <c r="F161" s="254"/>
      <c r="G161" s="254"/>
    </row>
    <row r="162" spans="4:7" ht="15.75" customHeight="1">
      <c r="D162" s="254"/>
      <c r="E162" s="254"/>
      <c r="F162" s="254"/>
      <c r="G162" s="254"/>
    </row>
    <row r="163" spans="4:7" ht="15.75" customHeight="1">
      <c r="D163" s="254"/>
      <c r="E163" s="254"/>
      <c r="F163" s="254"/>
      <c r="G163" s="254"/>
    </row>
    <row r="164" spans="4:7" ht="15.75" customHeight="1">
      <c r="D164" s="254"/>
      <c r="E164" s="254"/>
      <c r="F164" s="254"/>
      <c r="G164" s="254"/>
    </row>
    <row r="165" spans="4:7" ht="15.75" customHeight="1">
      <c r="D165" s="254"/>
      <c r="E165" s="254"/>
      <c r="F165" s="254"/>
      <c r="G165" s="254"/>
    </row>
    <row r="166" spans="4:7" ht="15.75" customHeight="1">
      <c r="D166" s="254"/>
      <c r="E166" s="254"/>
      <c r="F166" s="254"/>
      <c r="G166" s="254"/>
    </row>
    <row r="167" spans="4:7" ht="15.75" customHeight="1">
      <c r="D167" s="254"/>
      <c r="E167" s="254"/>
      <c r="F167" s="254"/>
      <c r="G167" s="254"/>
    </row>
    <row r="168" spans="4:7" ht="15.75" customHeight="1">
      <c r="D168" s="254"/>
      <c r="E168" s="254"/>
      <c r="F168" s="254"/>
      <c r="G168" s="254"/>
    </row>
    <row r="169" spans="4:7" ht="15.75" customHeight="1">
      <c r="D169" s="254"/>
      <c r="E169" s="254"/>
      <c r="F169" s="254"/>
      <c r="G169" s="254"/>
    </row>
    <row r="170" spans="4:7" ht="15.75" customHeight="1">
      <c r="D170" s="254"/>
      <c r="E170" s="254"/>
      <c r="F170" s="254"/>
      <c r="G170" s="254"/>
    </row>
    <row r="171" spans="4:7" ht="15.75" customHeight="1">
      <c r="D171" s="254"/>
      <c r="E171" s="254"/>
      <c r="F171" s="254"/>
      <c r="G171" s="254"/>
    </row>
    <row r="172" spans="4:7" ht="15.75" customHeight="1">
      <c r="D172" s="254"/>
      <c r="E172" s="254"/>
      <c r="F172" s="254"/>
      <c r="G172" s="254"/>
    </row>
    <row r="173" spans="4:7" ht="15.75" customHeight="1">
      <c r="D173" s="254"/>
      <c r="E173" s="254"/>
      <c r="F173" s="254"/>
      <c r="G173" s="254"/>
    </row>
    <row r="174" spans="4:7" ht="15.75" customHeight="1">
      <c r="D174" s="254"/>
      <c r="E174" s="254"/>
      <c r="F174" s="254"/>
      <c r="G174" s="254"/>
    </row>
    <row r="175" spans="4:7" ht="15.75" customHeight="1">
      <c r="D175" s="254"/>
      <c r="E175" s="254"/>
      <c r="F175" s="254"/>
      <c r="G175" s="254"/>
    </row>
    <row r="176" spans="4:7" ht="15.75" customHeight="1">
      <c r="D176" s="254"/>
      <c r="E176" s="254"/>
      <c r="F176" s="254"/>
      <c r="G176" s="254"/>
    </row>
    <row r="177" spans="4:7" ht="15.75" customHeight="1">
      <c r="D177" s="254"/>
      <c r="E177" s="254"/>
      <c r="F177" s="254"/>
      <c r="G177" s="254"/>
    </row>
    <row r="178" spans="4:7" ht="15.75" customHeight="1">
      <c r="D178" s="254"/>
      <c r="E178" s="254"/>
      <c r="F178" s="254"/>
      <c r="G178" s="254"/>
    </row>
    <row r="179" spans="4:7" ht="15.75" customHeight="1">
      <c r="D179" s="254"/>
      <c r="E179" s="254"/>
      <c r="F179" s="254"/>
      <c r="G179" s="254"/>
    </row>
    <row r="180" spans="4:7" ht="15.75" customHeight="1">
      <c r="D180" s="254"/>
      <c r="E180" s="254"/>
      <c r="F180" s="254"/>
      <c r="G180" s="254"/>
    </row>
    <row r="181" spans="4:7" ht="15.75" customHeight="1">
      <c r="D181" s="254"/>
      <c r="E181" s="254"/>
      <c r="F181" s="254"/>
      <c r="G181" s="254"/>
    </row>
    <row r="182" spans="4:7" ht="15.75" customHeight="1">
      <c r="D182" s="254"/>
      <c r="E182" s="254"/>
      <c r="F182" s="254"/>
      <c r="G182" s="254"/>
    </row>
    <row r="183" spans="4:7" ht="15.75" customHeight="1">
      <c r="D183" s="254"/>
      <c r="E183" s="254"/>
      <c r="F183" s="254"/>
      <c r="G183" s="254"/>
    </row>
    <row r="184" spans="4:7" ht="15.75" customHeight="1">
      <c r="D184" s="254"/>
      <c r="E184" s="254"/>
      <c r="F184" s="254"/>
      <c r="G184" s="254"/>
    </row>
    <row r="185" spans="4:7" ht="15.75" customHeight="1">
      <c r="D185" s="254"/>
      <c r="E185" s="254"/>
      <c r="F185" s="254"/>
      <c r="G185" s="254"/>
    </row>
    <row r="186" spans="4:7" ht="15.75" customHeight="1">
      <c r="D186" s="254"/>
      <c r="E186" s="254"/>
      <c r="F186" s="254"/>
      <c r="G186" s="254"/>
    </row>
    <row r="187" spans="4:7" ht="15.75" customHeight="1">
      <c r="D187" s="254"/>
      <c r="E187" s="254"/>
      <c r="F187" s="254"/>
      <c r="G187" s="254"/>
    </row>
    <row r="188" spans="4:7" ht="15.75" customHeight="1">
      <c r="D188" s="254"/>
      <c r="E188" s="254"/>
      <c r="F188" s="254"/>
      <c r="G188" s="254"/>
    </row>
    <row r="189" spans="4:7" ht="15.75" customHeight="1">
      <c r="D189" s="254"/>
      <c r="E189" s="254"/>
      <c r="F189" s="254"/>
      <c r="G189" s="254"/>
    </row>
    <row r="190" spans="4:7" ht="15.75" customHeight="1">
      <c r="D190" s="254"/>
      <c r="E190" s="254"/>
      <c r="F190" s="254"/>
      <c r="G190" s="254"/>
    </row>
    <row r="191" spans="4:7" ht="15.75" customHeight="1">
      <c r="D191" s="254"/>
      <c r="E191" s="254"/>
      <c r="F191" s="254"/>
      <c r="G191" s="254"/>
    </row>
    <row r="192" spans="4:7" ht="15.75" customHeight="1">
      <c r="D192" s="254"/>
      <c r="E192" s="254"/>
      <c r="F192" s="254"/>
      <c r="G192" s="254"/>
    </row>
    <row r="193" spans="4:7" ht="15.75" customHeight="1">
      <c r="D193" s="254"/>
      <c r="E193" s="254"/>
      <c r="F193" s="254"/>
      <c r="G193" s="254"/>
    </row>
    <row r="194" spans="4:7" ht="15.75" customHeight="1">
      <c r="D194" s="254"/>
      <c r="E194" s="254"/>
      <c r="F194" s="254"/>
      <c r="G194" s="254"/>
    </row>
    <row r="195" spans="4:7" ht="15.75" customHeight="1">
      <c r="D195" s="254"/>
      <c r="E195" s="254"/>
      <c r="F195" s="254"/>
      <c r="G195" s="254"/>
    </row>
    <row r="196" spans="4:7" ht="15.75" customHeight="1">
      <c r="D196" s="254"/>
      <c r="E196" s="254"/>
      <c r="F196" s="254"/>
      <c r="G196" s="254"/>
    </row>
    <row r="197" spans="4:7" ht="15.75" customHeight="1">
      <c r="D197" s="254"/>
      <c r="E197" s="254"/>
      <c r="F197" s="254"/>
      <c r="G197" s="254"/>
    </row>
    <row r="198" spans="4:7" ht="15.75" customHeight="1">
      <c r="D198" s="254"/>
      <c r="E198" s="254"/>
      <c r="F198" s="254"/>
      <c r="G198" s="254"/>
    </row>
    <row r="199" spans="4:7" ht="15.75" customHeight="1">
      <c r="D199" s="254"/>
      <c r="E199" s="254"/>
      <c r="F199" s="254"/>
      <c r="G199" s="254"/>
    </row>
    <row r="200" spans="4:7" ht="15.75" customHeight="1">
      <c r="D200" s="254"/>
      <c r="E200" s="254"/>
      <c r="F200" s="254"/>
      <c r="G200" s="254"/>
    </row>
    <row r="201" spans="4:7" ht="15.75" customHeight="1">
      <c r="D201" s="254"/>
      <c r="E201" s="254"/>
      <c r="F201" s="254"/>
      <c r="G201" s="254"/>
    </row>
    <row r="202" spans="4:7" ht="15.75" customHeight="1">
      <c r="D202" s="254"/>
      <c r="E202" s="254"/>
      <c r="F202" s="254"/>
      <c r="G202" s="254"/>
    </row>
    <row r="203" spans="4:7" ht="15.75" customHeight="1">
      <c r="D203" s="254"/>
      <c r="E203" s="254"/>
      <c r="F203" s="254"/>
      <c r="G203" s="254"/>
    </row>
    <row r="204" spans="4:7" ht="15.75" customHeight="1">
      <c r="D204" s="254"/>
      <c r="E204" s="254"/>
      <c r="F204" s="254"/>
      <c r="G204" s="254"/>
    </row>
    <row r="205" spans="4:7" ht="15.75" customHeight="1">
      <c r="D205" s="254"/>
      <c r="E205" s="254"/>
      <c r="F205" s="254"/>
      <c r="G205" s="254"/>
    </row>
    <row r="206" spans="4:7" ht="15.75" customHeight="1">
      <c r="D206" s="254"/>
      <c r="E206" s="254"/>
      <c r="F206" s="254"/>
      <c r="G206" s="254"/>
    </row>
    <row r="207" spans="4:7" ht="15.75" customHeight="1">
      <c r="D207" s="254"/>
      <c r="E207" s="254"/>
      <c r="F207" s="254"/>
      <c r="G207" s="254"/>
    </row>
    <row r="208" spans="4:7" ht="15.75" customHeight="1">
      <c r="D208" s="254"/>
      <c r="E208" s="254"/>
      <c r="F208" s="254"/>
      <c r="G208" s="254"/>
    </row>
    <row r="209" spans="4:7" ht="15.75" customHeight="1">
      <c r="D209" s="254"/>
      <c r="E209" s="254"/>
      <c r="F209" s="254"/>
      <c r="G209" s="254"/>
    </row>
    <row r="210" spans="4:7" ht="15.75" customHeight="1">
      <c r="D210" s="254"/>
      <c r="E210" s="254"/>
      <c r="F210" s="254"/>
      <c r="G210" s="254"/>
    </row>
    <row r="211" spans="4:7" ht="15.75" customHeight="1">
      <c r="D211" s="254"/>
      <c r="E211" s="254"/>
      <c r="F211" s="254"/>
      <c r="G211" s="254"/>
    </row>
    <row r="212" spans="4:7" ht="15.75" customHeight="1">
      <c r="D212" s="254"/>
      <c r="E212" s="254"/>
      <c r="F212" s="254"/>
      <c r="G212" s="254"/>
    </row>
    <row r="213" spans="4:7" ht="15.75" customHeight="1">
      <c r="D213" s="254"/>
      <c r="E213" s="254"/>
      <c r="F213" s="254"/>
      <c r="G213" s="254"/>
    </row>
    <row r="214" spans="4:7" ht="15.75" customHeight="1">
      <c r="D214" s="254"/>
      <c r="E214" s="254"/>
      <c r="F214" s="254"/>
      <c r="G214" s="254"/>
    </row>
    <row r="215" spans="4:7" ht="15.75" customHeight="1">
      <c r="D215" s="254"/>
      <c r="E215" s="254"/>
      <c r="F215" s="254"/>
      <c r="G215" s="254"/>
    </row>
    <row r="216" spans="4:7" ht="15.75" customHeight="1">
      <c r="D216" s="254"/>
      <c r="E216" s="254"/>
      <c r="F216" s="254"/>
      <c r="G216" s="254"/>
    </row>
    <row r="217" spans="4:7" ht="15.75" customHeight="1">
      <c r="D217" s="254"/>
      <c r="E217" s="254"/>
      <c r="F217" s="254"/>
      <c r="G217" s="254"/>
    </row>
    <row r="218" spans="4:7" ht="15.75" customHeight="1">
      <c r="D218" s="254"/>
      <c r="E218" s="254"/>
      <c r="F218" s="254"/>
      <c r="G218" s="254"/>
    </row>
    <row r="219" spans="4:7" ht="15.75" customHeight="1">
      <c r="D219" s="254"/>
      <c r="E219" s="254"/>
      <c r="F219" s="254"/>
      <c r="G219" s="254"/>
    </row>
    <row r="220" spans="4:7" ht="15.75" customHeight="1">
      <c r="D220" s="254"/>
      <c r="E220" s="254"/>
      <c r="F220" s="254"/>
      <c r="G220" s="254"/>
    </row>
    <row r="221" spans="4:7" ht="15.75" customHeight="1">
      <c r="D221" s="254"/>
      <c r="E221" s="254"/>
      <c r="F221" s="254"/>
      <c r="G221" s="254"/>
    </row>
    <row r="222" spans="4:7" ht="15.75" customHeight="1">
      <c r="D222" s="254"/>
      <c r="E222" s="254"/>
      <c r="F222" s="254"/>
      <c r="G222" s="254"/>
    </row>
    <row r="223" spans="4:7" ht="15.75" customHeight="1">
      <c r="D223" s="254"/>
      <c r="E223" s="254"/>
      <c r="F223" s="254"/>
      <c r="G223" s="254"/>
    </row>
    <row r="224" spans="4:7" ht="15.75" customHeight="1">
      <c r="D224" s="254"/>
      <c r="E224" s="254"/>
      <c r="F224" s="254"/>
      <c r="G224" s="254"/>
    </row>
    <row r="225" spans="4:7" ht="15.75" customHeight="1">
      <c r="D225" s="254"/>
      <c r="E225" s="254"/>
      <c r="F225" s="254"/>
      <c r="G225" s="254"/>
    </row>
    <row r="226" spans="4:7" ht="15.75" customHeight="1">
      <c r="D226" s="254"/>
      <c r="E226" s="254"/>
      <c r="F226" s="254"/>
      <c r="G226" s="254"/>
    </row>
    <row r="227" spans="4:7" ht="15.75" customHeight="1">
      <c r="D227" s="254"/>
      <c r="E227" s="254"/>
      <c r="F227" s="254"/>
      <c r="G227" s="254"/>
    </row>
    <row r="228" spans="4:7" ht="15.75" customHeight="1">
      <c r="D228" s="254"/>
      <c r="E228" s="254"/>
      <c r="F228" s="254"/>
      <c r="G228" s="254"/>
    </row>
    <row r="229" spans="4:7" ht="15.75" customHeight="1">
      <c r="D229" s="254"/>
      <c r="E229" s="254"/>
      <c r="F229" s="254"/>
      <c r="G229" s="254"/>
    </row>
    <row r="230" spans="4:7" ht="15.75" customHeight="1">
      <c r="D230" s="254"/>
      <c r="E230" s="254"/>
      <c r="F230" s="254"/>
      <c r="G230" s="254"/>
    </row>
    <row r="231" spans="4:7" ht="15.75" customHeight="1">
      <c r="D231" s="254"/>
      <c r="E231" s="254"/>
      <c r="F231" s="254"/>
      <c r="G231" s="254"/>
    </row>
    <row r="232" spans="4:7" ht="15.75" customHeight="1">
      <c r="D232" s="254"/>
      <c r="E232" s="254"/>
      <c r="F232" s="254"/>
      <c r="G232" s="254"/>
    </row>
    <row r="233" spans="4:7" ht="15.75" customHeight="1">
      <c r="D233" s="254"/>
      <c r="E233" s="254"/>
      <c r="F233" s="254"/>
      <c r="G233" s="254"/>
    </row>
    <row r="234" spans="4:7" ht="15.75" customHeight="1">
      <c r="D234" s="254"/>
      <c r="E234" s="254"/>
      <c r="F234" s="254"/>
      <c r="G234" s="254"/>
    </row>
    <row r="235" spans="4:7" ht="15.75" customHeight="1">
      <c r="D235" s="254"/>
      <c r="E235" s="254"/>
      <c r="F235" s="254"/>
      <c r="G235" s="254"/>
    </row>
    <row r="236" spans="4:7" ht="15.75" customHeight="1">
      <c r="D236" s="254"/>
      <c r="E236" s="254"/>
      <c r="F236" s="254"/>
      <c r="G236" s="254"/>
    </row>
    <row r="237" spans="4:7" ht="15.75" customHeight="1">
      <c r="D237" s="254"/>
      <c r="E237" s="254"/>
      <c r="F237" s="254"/>
      <c r="G237" s="254"/>
    </row>
    <row r="238" spans="4:7" ht="15.75" customHeight="1">
      <c r="D238" s="254"/>
      <c r="E238" s="254"/>
      <c r="F238" s="254"/>
      <c r="G238" s="254"/>
    </row>
    <row r="239" spans="4:7" ht="15.75" customHeight="1">
      <c r="D239" s="254"/>
      <c r="E239" s="254"/>
      <c r="F239" s="254"/>
      <c r="G239" s="254"/>
    </row>
    <row r="240" spans="4:7" ht="15.75" customHeight="1">
      <c r="D240" s="254"/>
      <c r="E240" s="254"/>
      <c r="F240" s="254"/>
      <c r="G240" s="254"/>
    </row>
    <row r="241" spans="4:7" ht="15.75" customHeight="1">
      <c r="D241" s="254"/>
      <c r="E241" s="254"/>
      <c r="F241" s="254"/>
      <c r="G241" s="254"/>
    </row>
    <row r="242" spans="4:7" ht="15.75" customHeight="1">
      <c r="D242" s="254"/>
      <c r="E242" s="254"/>
      <c r="F242" s="254"/>
      <c r="G242" s="254"/>
    </row>
    <row r="243" spans="4:7" ht="15.75" customHeight="1">
      <c r="D243" s="254"/>
      <c r="E243" s="254"/>
      <c r="F243" s="254"/>
      <c r="G243" s="254"/>
    </row>
    <row r="244" spans="4:7" ht="15.75" customHeight="1">
      <c r="D244" s="254"/>
      <c r="E244" s="254"/>
      <c r="F244" s="254"/>
      <c r="G244" s="254"/>
    </row>
    <row r="245" spans="4:7" ht="15.75" customHeight="1">
      <c r="D245" s="254"/>
      <c r="E245" s="254"/>
      <c r="F245" s="254"/>
      <c r="G245" s="254"/>
    </row>
    <row r="246" spans="4:7" ht="15.75" customHeight="1">
      <c r="D246" s="254"/>
      <c r="E246" s="254"/>
      <c r="F246" s="254"/>
      <c r="G246" s="254"/>
    </row>
    <row r="247" spans="4:7" ht="15.75" customHeight="1">
      <c r="D247" s="254"/>
      <c r="E247" s="254"/>
      <c r="F247" s="254"/>
      <c r="G247" s="254"/>
    </row>
    <row r="248" spans="4:7" ht="15.75" customHeight="1">
      <c r="D248" s="254"/>
      <c r="E248" s="254"/>
      <c r="F248" s="254"/>
      <c r="G248" s="254"/>
    </row>
    <row r="249" spans="4:7" ht="15.75" customHeight="1">
      <c r="D249" s="254"/>
      <c r="E249" s="254"/>
      <c r="F249" s="254"/>
      <c r="G249" s="254"/>
    </row>
    <row r="250" spans="4:7" ht="15.75" customHeight="1">
      <c r="D250" s="254"/>
      <c r="E250" s="254"/>
      <c r="F250" s="254"/>
      <c r="G250" s="254"/>
    </row>
    <row r="251" spans="4:7" ht="15.75" customHeight="1">
      <c r="D251" s="254"/>
      <c r="E251" s="254"/>
      <c r="F251" s="254"/>
      <c r="G251" s="254"/>
    </row>
    <row r="252" spans="4:7" ht="15.75" customHeight="1">
      <c r="D252" s="254"/>
      <c r="E252" s="254"/>
      <c r="F252" s="254"/>
      <c r="G252" s="254"/>
    </row>
    <row r="253" spans="4:7" ht="15.75" customHeight="1">
      <c r="D253" s="254"/>
      <c r="E253" s="254"/>
      <c r="F253" s="254"/>
      <c r="G253" s="254"/>
    </row>
    <row r="254" spans="4:7" ht="15.75" customHeight="1">
      <c r="D254" s="254"/>
      <c r="E254" s="254"/>
      <c r="F254" s="254"/>
      <c r="G254" s="254"/>
    </row>
    <row r="255" spans="4:7" ht="15.75" customHeight="1">
      <c r="D255" s="254"/>
      <c r="E255" s="254"/>
      <c r="F255" s="254"/>
      <c r="G255" s="254"/>
    </row>
    <row r="256" spans="4:7" ht="15.75" customHeight="1">
      <c r="D256" s="254"/>
      <c r="E256" s="254"/>
      <c r="F256" s="254"/>
      <c r="G256" s="254"/>
    </row>
    <row r="257" spans="4:7" ht="15.75" customHeight="1">
      <c r="D257" s="254"/>
      <c r="E257" s="254"/>
      <c r="F257" s="254"/>
      <c r="G257" s="254"/>
    </row>
    <row r="258" spans="4:7" ht="15.75" customHeight="1">
      <c r="D258" s="254"/>
      <c r="E258" s="254"/>
      <c r="F258" s="254"/>
      <c r="G258" s="254"/>
    </row>
    <row r="259" spans="4:7" ht="15.75" customHeight="1">
      <c r="D259" s="254"/>
      <c r="E259" s="254"/>
      <c r="F259" s="254"/>
      <c r="G259" s="254"/>
    </row>
    <row r="260" spans="4:7" ht="15.75" customHeight="1">
      <c r="D260" s="254"/>
      <c r="E260" s="254"/>
      <c r="F260" s="254"/>
      <c r="G260" s="254"/>
    </row>
    <row r="261" spans="4:7" ht="15.75" customHeight="1">
      <c r="D261" s="254"/>
      <c r="E261" s="254"/>
      <c r="F261" s="254"/>
      <c r="G261" s="254"/>
    </row>
    <row r="262" spans="4:7" ht="15.75" customHeight="1">
      <c r="D262" s="254"/>
      <c r="E262" s="254"/>
      <c r="F262" s="254"/>
      <c r="G262" s="254"/>
    </row>
    <row r="263" spans="4:7" ht="15.75" customHeight="1">
      <c r="D263" s="254"/>
      <c r="E263" s="254"/>
      <c r="F263" s="254"/>
      <c r="G263" s="254"/>
    </row>
    <row r="264" spans="4:7" ht="15.75" customHeight="1">
      <c r="D264" s="254"/>
      <c r="E264" s="254"/>
      <c r="F264" s="254"/>
      <c r="G264" s="254"/>
    </row>
    <row r="265" spans="4:7" ht="15.75" customHeight="1">
      <c r="D265" s="254"/>
      <c r="E265" s="254"/>
      <c r="F265" s="254"/>
      <c r="G265" s="254"/>
    </row>
    <row r="266" spans="4:7" ht="15.75" customHeight="1">
      <c r="D266" s="254"/>
      <c r="E266" s="254"/>
      <c r="F266" s="254"/>
      <c r="G266" s="254"/>
    </row>
    <row r="267" spans="4:7" ht="15.75" customHeight="1">
      <c r="D267" s="254"/>
      <c r="E267" s="254"/>
      <c r="F267" s="254"/>
      <c r="G267" s="254"/>
    </row>
    <row r="268" spans="4:7" ht="15.75" customHeight="1">
      <c r="D268" s="254"/>
      <c r="E268" s="254"/>
      <c r="F268" s="254"/>
      <c r="G268" s="254"/>
    </row>
    <row r="269" spans="4:7" ht="15.75" customHeight="1">
      <c r="D269" s="254"/>
      <c r="E269" s="254"/>
      <c r="F269" s="254"/>
      <c r="G269" s="254"/>
    </row>
    <row r="270" spans="4:7" ht="15.75" customHeight="1">
      <c r="D270" s="254"/>
      <c r="E270" s="254"/>
      <c r="F270" s="254"/>
      <c r="G270" s="254"/>
    </row>
    <row r="271" spans="4:7" ht="15.75" customHeight="1">
      <c r="D271" s="254"/>
      <c r="E271" s="254"/>
      <c r="F271" s="254"/>
      <c r="G271" s="254"/>
    </row>
    <row r="272" spans="4:7" ht="15.75" customHeight="1">
      <c r="D272" s="254"/>
      <c r="E272" s="254"/>
      <c r="F272" s="254"/>
      <c r="G272" s="254"/>
    </row>
    <row r="273" spans="4:7" ht="15.75" customHeight="1">
      <c r="D273" s="254"/>
      <c r="E273" s="254"/>
      <c r="F273" s="254"/>
      <c r="G273" s="254"/>
    </row>
    <row r="274" spans="4:7" ht="15.75" customHeight="1">
      <c r="D274" s="254"/>
      <c r="E274" s="254"/>
      <c r="F274" s="254"/>
      <c r="G274" s="254"/>
    </row>
    <row r="275" spans="4:7" ht="15.75" customHeight="1">
      <c r="D275" s="254"/>
      <c r="E275" s="254"/>
      <c r="F275" s="254"/>
      <c r="G275" s="254"/>
    </row>
    <row r="276" spans="4:7" ht="15.75" customHeight="1">
      <c r="D276" s="254"/>
      <c r="E276" s="254"/>
      <c r="F276" s="254"/>
      <c r="G276" s="254"/>
    </row>
    <row r="277" spans="4:7" ht="15.75" customHeight="1">
      <c r="D277" s="254"/>
      <c r="E277" s="254"/>
      <c r="F277" s="254"/>
      <c r="G277" s="254"/>
    </row>
    <row r="278" spans="4:7" ht="15.75" customHeight="1">
      <c r="D278" s="254"/>
      <c r="E278" s="254"/>
      <c r="F278" s="254"/>
      <c r="G278" s="254"/>
    </row>
    <row r="279" spans="4:7" ht="15.75" customHeight="1">
      <c r="D279" s="254"/>
      <c r="E279" s="254"/>
      <c r="F279" s="254"/>
      <c r="G279" s="254"/>
    </row>
    <row r="280" spans="4:7" ht="15.75" customHeight="1">
      <c r="D280" s="254"/>
      <c r="E280" s="254"/>
      <c r="F280" s="254"/>
      <c r="G280" s="254"/>
    </row>
    <row r="281" spans="4:7" ht="15.75" customHeight="1">
      <c r="D281" s="254"/>
      <c r="E281" s="254"/>
      <c r="F281" s="254"/>
      <c r="G281" s="254"/>
    </row>
    <row r="282" spans="4:7" ht="15.75" customHeight="1">
      <c r="D282" s="254"/>
      <c r="E282" s="254"/>
      <c r="F282" s="254"/>
      <c r="G282" s="254"/>
    </row>
    <row r="283" spans="4:7" ht="15.75" customHeight="1">
      <c r="D283" s="254"/>
      <c r="E283" s="254"/>
      <c r="F283" s="254"/>
      <c r="G283" s="254"/>
    </row>
    <row r="284" spans="4:7" ht="15.75" customHeight="1">
      <c r="D284" s="254"/>
      <c r="E284" s="254"/>
      <c r="F284" s="254"/>
      <c r="G284" s="254"/>
    </row>
    <row r="285" spans="4:7" ht="15.75" customHeight="1">
      <c r="D285" s="254"/>
      <c r="E285" s="254"/>
      <c r="F285" s="254"/>
      <c r="G285" s="254"/>
    </row>
    <row r="286" spans="4:7" ht="15.75" customHeight="1">
      <c r="D286" s="254"/>
      <c r="E286" s="254"/>
      <c r="F286" s="254"/>
      <c r="G286" s="254"/>
    </row>
    <row r="287" spans="4:7" ht="15.75" customHeight="1">
      <c r="D287" s="254"/>
      <c r="E287" s="254"/>
      <c r="F287" s="254"/>
      <c r="G287" s="254"/>
    </row>
    <row r="288" spans="4:7" ht="15.75" customHeight="1">
      <c r="D288" s="254"/>
      <c r="E288" s="254"/>
      <c r="F288" s="254"/>
      <c r="G288" s="254"/>
    </row>
    <row r="289" spans="4:7" ht="15.75" customHeight="1">
      <c r="D289" s="254"/>
      <c r="E289" s="254"/>
      <c r="F289" s="254"/>
      <c r="G289" s="254"/>
    </row>
    <row r="290" spans="4:7" ht="15.75" customHeight="1">
      <c r="D290" s="254"/>
      <c r="E290" s="254"/>
      <c r="F290" s="254"/>
      <c r="G290" s="254"/>
    </row>
    <row r="291" spans="4:7" ht="15.75" customHeight="1">
      <c r="D291" s="254"/>
      <c r="E291" s="254"/>
      <c r="F291" s="254"/>
      <c r="G291" s="254"/>
    </row>
    <row r="292" spans="4:7" ht="15.75" customHeight="1">
      <c r="D292" s="254"/>
      <c r="E292" s="254"/>
      <c r="F292" s="254"/>
      <c r="G292" s="254"/>
    </row>
    <row r="293" spans="4:7" ht="15.75" customHeight="1">
      <c r="D293" s="254"/>
      <c r="E293" s="254"/>
      <c r="F293" s="254"/>
      <c r="G293" s="254"/>
    </row>
    <row r="294" spans="4:7" ht="15.75" customHeight="1">
      <c r="D294" s="254"/>
      <c r="E294" s="254"/>
      <c r="F294" s="254"/>
      <c r="G294" s="254"/>
    </row>
    <row r="295" spans="4:7" ht="15.75" customHeight="1">
      <c r="D295" s="254"/>
      <c r="E295" s="254"/>
      <c r="F295" s="254"/>
      <c r="G295" s="254"/>
    </row>
    <row r="296" spans="4:7" ht="15.75" customHeight="1">
      <c r="D296" s="254"/>
      <c r="E296" s="254"/>
      <c r="F296" s="254"/>
      <c r="G296" s="254"/>
    </row>
    <row r="297" spans="4:7" ht="15.75" customHeight="1">
      <c r="D297" s="254"/>
      <c r="E297" s="254"/>
      <c r="F297" s="254"/>
      <c r="G297" s="254"/>
    </row>
    <row r="298" spans="4:7" ht="15.75" customHeight="1">
      <c r="D298" s="254"/>
      <c r="E298" s="254"/>
      <c r="F298" s="254"/>
      <c r="G298" s="254"/>
    </row>
    <row r="299" spans="4:7" ht="15.75" customHeight="1">
      <c r="D299" s="254"/>
      <c r="E299" s="254"/>
      <c r="F299" s="254"/>
      <c r="G299" s="254"/>
    </row>
    <row r="300" spans="4:7" ht="15.75" customHeight="1">
      <c r="D300" s="254"/>
      <c r="E300" s="254"/>
      <c r="F300" s="254"/>
      <c r="G300" s="254"/>
    </row>
    <row r="301" spans="4:7" ht="15.75" customHeight="1">
      <c r="D301" s="254"/>
      <c r="E301" s="254"/>
      <c r="F301" s="254"/>
      <c r="G301" s="254"/>
    </row>
    <row r="302" spans="4:7" ht="15.75" customHeight="1">
      <c r="D302" s="254"/>
      <c r="E302" s="254"/>
      <c r="F302" s="254"/>
      <c r="G302" s="254"/>
    </row>
    <row r="303" spans="4:7" ht="15.75" customHeight="1">
      <c r="D303" s="254"/>
      <c r="E303" s="254"/>
      <c r="F303" s="254"/>
      <c r="G303" s="254"/>
    </row>
    <row r="304" spans="4:7" ht="15.75" customHeight="1">
      <c r="D304" s="254"/>
      <c r="E304" s="254"/>
      <c r="F304" s="254"/>
      <c r="G304" s="254"/>
    </row>
    <row r="305" spans="4:7" ht="15.75" customHeight="1">
      <c r="D305" s="254"/>
      <c r="E305" s="254"/>
      <c r="F305" s="254"/>
      <c r="G305" s="254"/>
    </row>
    <row r="306" spans="4:7" ht="15.75" customHeight="1">
      <c r="D306" s="254"/>
      <c r="E306" s="254"/>
      <c r="F306" s="254"/>
      <c r="G306" s="254"/>
    </row>
    <row r="307" spans="4:7" ht="15.75" customHeight="1">
      <c r="D307" s="254"/>
      <c r="E307" s="254"/>
      <c r="F307" s="254"/>
      <c r="G307" s="254"/>
    </row>
    <row r="308" spans="4:7" ht="15.75" customHeight="1">
      <c r="D308" s="254"/>
      <c r="E308" s="254"/>
      <c r="F308" s="254"/>
      <c r="G308" s="254"/>
    </row>
    <row r="309" spans="4:7" ht="15.75" customHeight="1">
      <c r="D309" s="254"/>
      <c r="E309" s="254"/>
      <c r="F309" s="254"/>
      <c r="G309" s="254"/>
    </row>
    <row r="310" spans="4:7" ht="15.75" customHeight="1">
      <c r="D310" s="254"/>
      <c r="E310" s="254"/>
      <c r="F310" s="254"/>
      <c r="G310" s="254"/>
    </row>
    <row r="311" spans="4:7" ht="15.75" customHeight="1">
      <c r="D311" s="254"/>
      <c r="E311" s="254"/>
      <c r="F311" s="254"/>
      <c r="G311" s="254"/>
    </row>
    <row r="312" spans="4:7" ht="15.75" customHeight="1">
      <c r="D312" s="254"/>
      <c r="E312" s="254"/>
      <c r="F312" s="254"/>
      <c r="G312" s="254"/>
    </row>
    <row r="313" spans="4:7" ht="15.75" customHeight="1">
      <c r="D313" s="254"/>
      <c r="E313" s="254"/>
      <c r="F313" s="254"/>
      <c r="G313" s="254"/>
    </row>
    <row r="314" spans="4:7" ht="15.75" customHeight="1">
      <c r="D314" s="254"/>
      <c r="E314" s="254"/>
      <c r="F314" s="254"/>
      <c r="G314" s="254"/>
    </row>
    <row r="315" spans="4:7" ht="15.75" customHeight="1">
      <c r="D315" s="254"/>
      <c r="E315" s="254"/>
      <c r="F315" s="254"/>
      <c r="G315" s="254"/>
    </row>
    <row r="316" spans="4:7" ht="15.75" customHeight="1">
      <c r="D316" s="254"/>
      <c r="E316" s="254"/>
      <c r="F316" s="254"/>
      <c r="G316" s="254"/>
    </row>
    <row r="317" spans="4:7" ht="15.75" customHeight="1">
      <c r="D317" s="254"/>
      <c r="E317" s="254"/>
      <c r="F317" s="254"/>
      <c r="G317" s="254"/>
    </row>
    <row r="318" spans="4:7" ht="15.75" customHeight="1">
      <c r="D318" s="254"/>
      <c r="E318" s="254"/>
      <c r="F318" s="254"/>
      <c r="G318" s="254"/>
    </row>
    <row r="319" spans="4:7" ht="15.75" customHeight="1">
      <c r="D319" s="254"/>
      <c r="E319" s="254"/>
      <c r="F319" s="254"/>
      <c r="G319" s="254"/>
    </row>
    <row r="320" spans="4:7" ht="15.75" customHeight="1">
      <c r="D320" s="254"/>
      <c r="E320" s="254"/>
      <c r="F320" s="254"/>
      <c r="G320" s="254"/>
    </row>
    <row r="321" spans="4:7" ht="15.75" customHeight="1">
      <c r="D321" s="254"/>
      <c r="E321" s="254"/>
      <c r="F321" s="254"/>
      <c r="G321" s="254"/>
    </row>
    <row r="322" spans="4:7" ht="15.75" customHeight="1">
      <c r="D322" s="254"/>
      <c r="E322" s="254"/>
      <c r="F322" s="254"/>
      <c r="G322" s="254"/>
    </row>
    <row r="323" spans="4:7" ht="15.75" customHeight="1">
      <c r="D323" s="254"/>
      <c r="E323" s="254"/>
      <c r="F323" s="254"/>
      <c r="G323" s="254"/>
    </row>
    <row r="324" spans="4:7" ht="15.75" customHeight="1">
      <c r="D324" s="254"/>
      <c r="E324" s="254"/>
      <c r="F324" s="254"/>
      <c r="G324" s="254"/>
    </row>
    <row r="325" spans="4:7" ht="15.75" customHeight="1">
      <c r="D325" s="254"/>
      <c r="E325" s="254"/>
      <c r="F325" s="254"/>
      <c r="G325" s="254"/>
    </row>
    <row r="326" spans="4:7" ht="15.75" customHeight="1">
      <c r="D326" s="254"/>
      <c r="E326" s="254"/>
      <c r="F326" s="254"/>
      <c r="G326" s="254"/>
    </row>
    <row r="327" spans="4:7" ht="15.75" customHeight="1">
      <c r="D327" s="254"/>
      <c r="E327" s="254"/>
      <c r="F327" s="254"/>
      <c r="G327" s="254"/>
    </row>
    <row r="328" spans="4:7" ht="15.75" customHeight="1">
      <c r="D328" s="254"/>
      <c r="E328" s="254"/>
      <c r="F328" s="254"/>
      <c r="G328" s="254"/>
    </row>
    <row r="329" spans="4:7" ht="15.75" customHeight="1">
      <c r="D329" s="254"/>
      <c r="E329" s="254"/>
      <c r="F329" s="254"/>
      <c r="G329" s="254"/>
    </row>
    <row r="330" spans="4:7" ht="15.75" customHeight="1">
      <c r="D330" s="254"/>
      <c r="E330" s="254"/>
      <c r="F330" s="254"/>
      <c r="G330" s="254"/>
    </row>
    <row r="331" spans="4:7" ht="15.75" customHeight="1">
      <c r="D331" s="254"/>
      <c r="E331" s="254"/>
      <c r="F331" s="254"/>
      <c r="G331" s="254"/>
    </row>
    <row r="332" spans="4:7" ht="15.75" customHeight="1">
      <c r="D332" s="254"/>
      <c r="E332" s="254"/>
      <c r="F332" s="254"/>
      <c r="G332" s="254"/>
    </row>
    <row r="333" spans="4:7" ht="15.75" customHeight="1">
      <c r="D333" s="254"/>
      <c r="E333" s="254"/>
      <c r="F333" s="254"/>
      <c r="G333" s="254"/>
    </row>
    <row r="334" spans="4:7" ht="15.75" customHeight="1">
      <c r="D334" s="254"/>
      <c r="E334" s="254"/>
      <c r="F334" s="254"/>
      <c r="G334" s="254"/>
    </row>
    <row r="335" spans="4:7" ht="15.75" customHeight="1">
      <c r="D335" s="254"/>
      <c r="E335" s="254"/>
      <c r="F335" s="254"/>
      <c r="G335" s="254"/>
    </row>
    <row r="336" spans="4:7" ht="15.75" customHeight="1">
      <c r="D336" s="254"/>
      <c r="E336" s="254"/>
      <c r="F336" s="254"/>
      <c r="G336" s="254"/>
    </row>
    <row r="337" spans="4:7" ht="15.75" customHeight="1">
      <c r="D337" s="254"/>
      <c r="E337" s="254"/>
      <c r="F337" s="254"/>
      <c r="G337" s="254"/>
    </row>
    <row r="338" spans="4:7" ht="15.75" customHeight="1">
      <c r="D338" s="254"/>
      <c r="E338" s="254"/>
      <c r="F338" s="254"/>
      <c r="G338" s="254"/>
    </row>
    <row r="339" spans="4:7" ht="15.75" customHeight="1">
      <c r="D339" s="254"/>
      <c r="E339" s="254"/>
      <c r="F339" s="254"/>
      <c r="G339" s="254"/>
    </row>
    <row r="340" spans="4:7" ht="15.75" customHeight="1">
      <c r="D340" s="254"/>
      <c r="E340" s="254"/>
      <c r="F340" s="254"/>
      <c r="G340" s="254"/>
    </row>
    <row r="341" spans="4:7" ht="15.75" customHeight="1">
      <c r="D341" s="254"/>
      <c r="E341" s="254"/>
      <c r="F341" s="254"/>
      <c r="G341" s="254"/>
    </row>
    <row r="342" spans="4:7" ht="15.75" customHeight="1">
      <c r="D342" s="254"/>
      <c r="E342" s="254"/>
      <c r="F342" s="254"/>
      <c r="G342" s="254"/>
    </row>
    <row r="343" spans="4:7" ht="15.75" customHeight="1">
      <c r="D343" s="254"/>
      <c r="E343" s="254"/>
      <c r="F343" s="254"/>
      <c r="G343" s="254"/>
    </row>
    <row r="344" spans="4:7" ht="15.75" customHeight="1">
      <c r="D344" s="254"/>
      <c r="E344" s="254"/>
      <c r="F344" s="254"/>
      <c r="G344" s="254"/>
    </row>
    <row r="345" spans="4:7" ht="15.75" customHeight="1">
      <c r="D345" s="254"/>
      <c r="E345" s="254"/>
      <c r="F345" s="254"/>
      <c r="G345" s="254"/>
    </row>
    <row r="346" spans="4:7" ht="15.75" customHeight="1">
      <c r="D346" s="254"/>
      <c r="E346" s="254"/>
      <c r="F346" s="254"/>
      <c r="G346" s="254"/>
    </row>
    <row r="347" spans="4:7" ht="15.75" customHeight="1">
      <c r="D347" s="254"/>
      <c r="E347" s="254"/>
      <c r="F347" s="254"/>
      <c r="G347" s="254"/>
    </row>
    <row r="348" spans="4:7" ht="15.75" customHeight="1">
      <c r="D348" s="254"/>
      <c r="E348" s="254"/>
      <c r="F348" s="254"/>
      <c r="G348" s="254"/>
    </row>
    <row r="349" spans="4:7" ht="15.75" customHeight="1">
      <c r="D349" s="254"/>
      <c r="E349" s="254"/>
      <c r="F349" s="254"/>
      <c r="G349" s="254"/>
    </row>
    <row r="350" spans="4:7" ht="15.75" customHeight="1">
      <c r="D350" s="254"/>
      <c r="E350" s="254"/>
      <c r="F350" s="254"/>
      <c r="G350" s="254"/>
    </row>
    <row r="351" spans="4:7" ht="15.75" customHeight="1">
      <c r="D351" s="254"/>
      <c r="E351" s="254"/>
      <c r="F351" s="254"/>
      <c r="G351" s="254"/>
    </row>
    <row r="352" spans="4:7" ht="15.75" customHeight="1">
      <c r="D352" s="254"/>
      <c r="E352" s="254"/>
      <c r="F352" s="254"/>
      <c r="G352" s="254"/>
    </row>
    <row r="353" spans="4:7" ht="15.75" customHeight="1">
      <c r="D353" s="254"/>
      <c r="E353" s="254"/>
      <c r="F353" s="254"/>
      <c r="G353" s="254"/>
    </row>
    <row r="354" spans="4:7" ht="15.75" customHeight="1">
      <c r="D354" s="254"/>
      <c r="E354" s="254"/>
      <c r="F354" s="254"/>
      <c r="G354" s="254"/>
    </row>
    <row r="355" spans="4:7" ht="15.75" customHeight="1">
      <c r="D355" s="254"/>
      <c r="E355" s="254"/>
      <c r="F355" s="254"/>
      <c r="G355" s="254"/>
    </row>
    <row r="356" spans="4:7" ht="15.75" customHeight="1">
      <c r="D356" s="254"/>
      <c r="E356" s="254"/>
      <c r="F356" s="254"/>
      <c r="G356" s="254"/>
    </row>
    <row r="357" spans="4:7" ht="15.75" customHeight="1">
      <c r="D357" s="254"/>
      <c r="E357" s="254"/>
      <c r="F357" s="254"/>
      <c r="G357" s="254"/>
    </row>
    <row r="358" spans="4:7" ht="15.75" customHeight="1">
      <c r="D358" s="254"/>
      <c r="E358" s="254"/>
      <c r="F358" s="254"/>
      <c r="G358" s="254"/>
    </row>
    <row r="359" spans="4:7" ht="15.75" customHeight="1">
      <c r="D359" s="254"/>
      <c r="E359" s="254"/>
      <c r="F359" s="254"/>
      <c r="G359" s="254"/>
    </row>
    <row r="360" spans="4:7" ht="15.75" customHeight="1">
      <c r="D360" s="254"/>
      <c r="E360" s="254"/>
      <c r="F360" s="254"/>
      <c r="G360" s="254"/>
    </row>
    <row r="361" spans="4:7" ht="15.75" customHeight="1">
      <c r="D361" s="254"/>
      <c r="E361" s="254"/>
      <c r="F361" s="254"/>
      <c r="G361" s="254"/>
    </row>
    <row r="362" spans="4:7" ht="15.75" customHeight="1">
      <c r="D362" s="254"/>
      <c r="E362" s="254"/>
      <c r="F362" s="254"/>
      <c r="G362" s="254"/>
    </row>
    <row r="363" spans="4:7" ht="15.75" customHeight="1">
      <c r="D363" s="254"/>
      <c r="E363" s="254"/>
      <c r="F363" s="254"/>
      <c r="G363" s="254"/>
    </row>
    <row r="364" spans="4:7" ht="15.75" customHeight="1">
      <c r="D364" s="254"/>
      <c r="E364" s="254"/>
      <c r="F364" s="254"/>
      <c r="G364" s="254"/>
    </row>
    <row r="365" spans="4:7" ht="15.75" customHeight="1">
      <c r="D365" s="254"/>
      <c r="E365" s="254"/>
      <c r="F365" s="254"/>
      <c r="G365" s="254"/>
    </row>
    <row r="366" spans="4:7" ht="15.75" customHeight="1">
      <c r="D366" s="254"/>
      <c r="E366" s="254"/>
      <c r="F366" s="254"/>
      <c r="G366" s="254"/>
    </row>
    <row r="367" spans="4:7" ht="15.75" customHeight="1">
      <c r="D367" s="254"/>
      <c r="E367" s="254"/>
      <c r="F367" s="254"/>
      <c r="G367" s="254"/>
    </row>
    <row r="368" spans="4:7" ht="15.75" customHeight="1">
      <c r="D368" s="254"/>
      <c r="E368" s="254"/>
      <c r="F368" s="254"/>
      <c r="G368" s="254"/>
    </row>
    <row r="369" spans="4:7" ht="15.75" customHeight="1">
      <c r="D369" s="254"/>
      <c r="E369" s="254"/>
      <c r="F369" s="254"/>
      <c r="G369" s="254"/>
    </row>
    <row r="370" spans="4:7" ht="15.75" customHeight="1">
      <c r="D370" s="254"/>
      <c r="E370" s="254"/>
      <c r="F370" s="254"/>
      <c r="G370" s="254"/>
    </row>
    <row r="371" spans="4:7" ht="15.75" customHeight="1">
      <c r="D371" s="254"/>
      <c r="E371" s="254"/>
      <c r="F371" s="254"/>
      <c r="G371" s="254"/>
    </row>
    <row r="372" spans="4:7" ht="15.75" customHeight="1">
      <c r="D372" s="254"/>
      <c r="E372" s="254"/>
      <c r="F372" s="254"/>
      <c r="G372" s="254"/>
    </row>
    <row r="373" spans="4:7" ht="15.75" customHeight="1">
      <c r="D373" s="254"/>
      <c r="E373" s="254"/>
      <c r="F373" s="254"/>
      <c r="G373" s="254"/>
    </row>
    <row r="374" spans="4:7" ht="15.75" customHeight="1">
      <c r="D374" s="254"/>
      <c r="E374" s="254"/>
      <c r="F374" s="254"/>
      <c r="G374" s="254"/>
    </row>
    <row r="375" spans="4:7" ht="15.75" customHeight="1">
      <c r="D375" s="254"/>
      <c r="E375" s="254"/>
      <c r="F375" s="254"/>
      <c r="G375" s="254"/>
    </row>
    <row r="376" spans="4:7" ht="15.75" customHeight="1">
      <c r="D376" s="254"/>
      <c r="E376" s="254"/>
      <c r="F376" s="254"/>
      <c r="G376" s="254"/>
    </row>
    <row r="377" spans="4:7" ht="15.75" customHeight="1">
      <c r="D377" s="254"/>
      <c r="E377" s="254"/>
      <c r="F377" s="254"/>
      <c r="G377" s="254"/>
    </row>
    <row r="378" spans="4:7" ht="15.75" customHeight="1">
      <c r="D378" s="254"/>
      <c r="E378" s="254"/>
      <c r="F378" s="254"/>
      <c r="G378" s="254"/>
    </row>
    <row r="379" spans="4:7" ht="15.75" customHeight="1">
      <c r="D379" s="254"/>
      <c r="E379" s="254"/>
      <c r="F379" s="254"/>
      <c r="G379" s="254"/>
    </row>
    <row r="380" spans="4:7" ht="15.75" customHeight="1">
      <c r="D380" s="254"/>
      <c r="E380" s="254"/>
      <c r="F380" s="254"/>
      <c r="G380" s="254"/>
    </row>
    <row r="381" spans="4:7" ht="15.75" customHeight="1">
      <c r="D381" s="254"/>
      <c r="E381" s="254"/>
      <c r="F381" s="254"/>
      <c r="G381" s="254"/>
    </row>
    <row r="382" spans="4:7" ht="15.75" customHeight="1">
      <c r="D382" s="254"/>
      <c r="E382" s="254"/>
      <c r="F382" s="254"/>
      <c r="G382" s="254"/>
    </row>
    <row r="383" spans="4:7" ht="15.75" customHeight="1">
      <c r="D383" s="254"/>
      <c r="E383" s="254"/>
      <c r="F383" s="254"/>
      <c r="G383" s="254"/>
    </row>
    <row r="384" spans="4:7" ht="15.75" customHeight="1">
      <c r="D384" s="254"/>
      <c r="E384" s="254"/>
      <c r="F384" s="254"/>
      <c r="G384" s="254"/>
    </row>
    <row r="385" spans="4:7" ht="15.75" customHeight="1">
      <c r="D385" s="254"/>
      <c r="E385" s="254"/>
      <c r="F385" s="254"/>
      <c r="G385" s="254"/>
    </row>
    <row r="386" spans="4:7" ht="15.75" customHeight="1">
      <c r="D386" s="254"/>
      <c r="E386" s="254"/>
      <c r="F386" s="254"/>
      <c r="G386" s="254"/>
    </row>
    <row r="387" spans="4:7" ht="15.75" customHeight="1">
      <c r="D387" s="254"/>
      <c r="E387" s="254"/>
      <c r="F387" s="254"/>
      <c r="G387" s="254"/>
    </row>
    <row r="388" spans="4:7" ht="15.75" customHeight="1">
      <c r="D388" s="254"/>
      <c r="E388" s="254"/>
      <c r="F388" s="254"/>
      <c r="G388" s="254"/>
    </row>
    <row r="389" spans="4:7" ht="15.75" customHeight="1">
      <c r="D389" s="254"/>
      <c r="E389" s="254"/>
      <c r="F389" s="254"/>
      <c r="G389" s="254"/>
    </row>
    <row r="390" spans="4:7" ht="15.75" customHeight="1">
      <c r="D390" s="254"/>
      <c r="E390" s="254"/>
      <c r="F390" s="254"/>
      <c r="G390" s="254"/>
    </row>
    <row r="391" spans="4:7" ht="15.75" customHeight="1">
      <c r="D391" s="254"/>
      <c r="E391" s="254"/>
      <c r="F391" s="254"/>
      <c r="G391" s="254"/>
    </row>
    <row r="392" spans="4:7" ht="15.75" customHeight="1">
      <c r="D392" s="254"/>
      <c r="E392" s="254"/>
      <c r="F392" s="254"/>
      <c r="G392" s="254"/>
    </row>
    <row r="393" spans="4:7" ht="15.75" customHeight="1">
      <c r="D393" s="254"/>
      <c r="E393" s="254"/>
      <c r="F393" s="254"/>
      <c r="G393" s="254"/>
    </row>
    <row r="394" spans="4:7" ht="15.75" customHeight="1">
      <c r="D394" s="254"/>
      <c r="E394" s="254"/>
      <c r="F394" s="254"/>
      <c r="G394" s="254"/>
    </row>
    <row r="395" spans="4:7" ht="15.75" customHeight="1">
      <c r="D395" s="254"/>
      <c r="E395" s="254"/>
      <c r="F395" s="254"/>
      <c r="G395" s="254"/>
    </row>
    <row r="396" spans="4:7" ht="15.75" customHeight="1">
      <c r="D396" s="254"/>
      <c r="E396" s="254"/>
      <c r="F396" s="254"/>
      <c r="G396" s="254"/>
    </row>
    <row r="397" spans="4:7" ht="15.75" customHeight="1">
      <c r="D397" s="254"/>
      <c r="E397" s="254"/>
      <c r="F397" s="254"/>
      <c r="G397" s="254"/>
    </row>
    <row r="398" spans="4:7" ht="15.75" customHeight="1">
      <c r="D398" s="254"/>
      <c r="E398" s="254"/>
      <c r="F398" s="254"/>
      <c r="G398" s="254"/>
    </row>
    <row r="399" spans="4:7" ht="15.75" customHeight="1">
      <c r="D399" s="254"/>
      <c r="E399" s="254"/>
      <c r="F399" s="254"/>
      <c r="G399" s="254"/>
    </row>
    <row r="400" spans="4:7" ht="15.75" customHeight="1">
      <c r="D400" s="254"/>
      <c r="E400" s="254"/>
      <c r="F400" s="254"/>
      <c r="G400" s="254"/>
    </row>
    <row r="401" spans="4:7" ht="15.75" customHeight="1">
      <c r="D401" s="254"/>
      <c r="E401" s="254"/>
      <c r="F401" s="254"/>
      <c r="G401" s="254"/>
    </row>
    <row r="402" spans="4:7" ht="15.75" customHeight="1">
      <c r="D402" s="254"/>
      <c r="E402" s="254"/>
      <c r="F402" s="254"/>
      <c r="G402" s="254"/>
    </row>
    <row r="403" spans="4:7" ht="15.75" customHeight="1">
      <c r="D403" s="254"/>
      <c r="E403" s="254"/>
      <c r="F403" s="254"/>
      <c r="G403" s="254"/>
    </row>
    <row r="404" spans="4:7" ht="15.75" customHeight="1">
      <c r="D404" s="254"/>
      <c r="E404" s="254"/>
      <c r="F404" s="254"/>
      <c r="G404" s="254"/>
    </row>
    <row r="405" spans="4:7" ht="15.75" customHeight="1">
      <c r="D405" s="254"/>
      <c r="E405" s="254"/>
      <c r="F405" s="254"/>
      <c r="G405" s="254"/>
    </row>
    <row r="406" spans="4:7" ht="15.75" customHeight="1">
      <c r="D406" s="254"/>
      <c r="E406" s="254"/>
      <c r="F406" s="254"/>
      <c r="G406" s="254"/>
    </row>
    <row r="407" spans="4:7" ht="15.75" customHeight="1">
      <c r="D407" s="254"/>
      <c r="E407" s="254"/>
      <c r="F407" s="254"/>
      <c r="G407" s="254"/>
    </row>
    <row r="408" spans="4:7" ht="15.75" customHeight="1">
      <c r="D408" s="254"/>
      <c r="E408" s="254"/>
      <c r="F408" s="254"/>
      <c r="G408" s="254"/>
    </row>
    <row r="409" spans="4:7" ht="15.75" customHeight="1">
      <c r="D409" s="254"/>
      <c r="E409" s="254"/>
      <c r="F409" s="254"/>
      <c r="G409" s="254"/>
    </row>
    <row r="410" spans="4:7" ht="15.75" customHeight="1">
      <c r="D410" s="254"/>
      <c r="E410" s="254"/>
      <c r="F410" s="254"/>
      <c r="G410" s="254"/>
    </row>
    <row r="411" spans="4:7" ht="15.75" customHeight="1">
      <c r="D411" s="254"/>
      <c r="E411" s="254"/>
      <c r="F411" s="254"/>
      <c r="G411" s="254"/>
    </row>
    <row r="412" spans="4:7" ht="15.75" customHeight="1">
      <c r="D412" s="254"/>
      <c r="E412" s="254"/>
      <c r="F412" s="254"/>
      <c r="G412" s="254"/>
    </row>
    <row r="413" spans="4:7" ht="15.75" customHeight="1">
      <c r="D413" s="254"/>
      <c r="E413" s="254"/>
      <c r="F413" s="254"/>
      <c r="G413" s="254"/>
    </row>
    <row r="414" spans="4:7" ht="15.75" customHeight="1">
      <c r="D414" s="254"/>
      <c r="E414" s="254"/>
      <c r="F414" s="254"/>
      <c r="G414" s="254"/>
    </row>
    <row r="415" spans="4:7" ht="15.75" customHeight="1">
      <c r="D415" s="254"/>
      <c r="E415" s="254"/>
      <c r="F415" s="254"/>
      <c r="G415" s="254"/>
    </row>
    <row r="416" spans="4:7" ht="15.75" customHeight="1">
      <c r="D416" s="254"/>
      <c r="E416" s="254"/>
      <c r="F416" s="254"/>
      <c r="G416" s="254"/>
    </row>
    <row r="417" spans="4:7" ht="15.75" customHeight="1">
      <c r="D417" s="254"/>
      <c r="E417" s="254"/>
      <c r="F417" s="254"/>
      <c r="G417" s="254"/>
    </row>
    <row r="418" spans="4:7" ht="15.75" customHeight="1">
      <c r="D418" s="254"/>
      <c r="E418" s="254"/>
      <c r="F418" s="254"/>
      <c r="G418" s="254"/>
    </row>
    <row r="419" spans="4:7" ht="15.75" customHeight="1">
      <c r="D419" s="254"/>
      <c r="E419" s="254"/>
      <c r="F419" s="254"/>
      <c r="G419" s="254"/>
    </row>
    <row r="420" spans="4:7" ht="15.75" customHeight="1">
      <c r="D420" s="254"/>
      <c r="E420" s="254"/>
      <c r="F420" s="254"/>
      <c r="G420" s="254"/>
    </row>
    <row r="421" spans="4:7" ht="15.75" customHeight="1">
      <c r="D421" s="254"/>
      <c r="E421" s="254"/>
      <c r="F421" s="254"/>
      <c r="G421" s="254"/>
    </row>
    <row r="422" spans="4:7" ht="15.75" customHeight="1">
      <c r="D422" s="254"/>
      <c r="E422" s="254"/>
      <c r="F422" s="254"/>
      <c r="G422" s="254"/>
    </row>
    <row r="423" spans="4:7" ht="15.75" customHeight="1">
      <c r="D423" s="254"/>
      <c r="E423" s="254"/>
      <c r="F423" s="254"/>
      <c r="G423" s="254"/>
    </row>
    <row r="424" spans="4:7" ht="15.75" customHeight="1">
      <c r="D424" s="254"/>
      <c r="E424" s="254"/>
      <c r="F424" s="254"/>
      <c r="G424" s="254"/>
    </row>
    <row r="425" spans="4:7" ht="15.75" customHeight="1">
      <c r="D425" s="254"/>
      <c r="E425" s="254"/>
      <c r="F425" s="254"/>
      <c r="G425" s="254"/>
    </row>
    <row r="426" spans="4:7" ht="15.75" customHeight="1">
      <c r="D426" s="254"/>
      <c r="E426" s="254"/>
      <c r="F426" s="254"/>
      <c r="G426" s="254"/>
    </row>
    <row r="427" spans="4:7" ht="15.75" customHeight="1">
      <c r="D427" s="254"/>
      <c r="E427" s="254"/>
      <c r="F427" s="254"/>
      <c r="G427" s="254"/>
    </row>
    <row r="428" spans="4:7" ht="15.75" customHeight="1">
      <c r="D428" s="254"/>
      <c r="E428" s="254"/>
      <c r="F428" s="254"/>
      <c r="G428" s="254"/>
    </row>
    <row r="429" spans="4:7" ht="15.75" customHeight="1">
      <c r="D429" s="254"/>
      <c r="E429" s="254"/>
      <c r="F429" s="254"/>
      <c r="G429" s="254"/>
    </row>
    <row r="430" spans="4:7" ht="15.75" customHeight="1">
      <c r="D430" s="254"/>
      <c r="E430" s="254"/>
      <c r="F430" s="254"/>
      <c r="G430" s="254"/>
    </row>
    <row r="431" spans="4:7" ht="15.75" customHeight="1">
      <c r="D431" s="254"/>
      <c r="E431" s="254"/>
      <c r="F431" s="254"/>
      <c r="G431" s="254"/>
    </row>
    <row r="432" spans="4:7" ht="15.75" customHeight="1">
      <c r="D432" s="254"/>
      <c r="E432" s="254"/>
      <c r="F432" s="254"/>
      <c r="G432" s="254"/>
    </row>
    <row r="433" spans="4:7" ht="15.75" customHeight="1">
      <c r="D433" s="254"/>
      <c r="E433" s="254"/>
      <c r="F433" s="254"/>
      <c r="G433" s="254"/>
    </row>
    <row r="434" spans="4:7" ht="15.75" customHeight="1">
      <c r="D434" s="254"/>
      <c r="E434" s="254"/>
      <c r="F434" s="254"/>
      <c r="G434" s="254"/>
    </row>
    <row r="435" spans="4:7" ht="15.75" customHeight="1">
      <c r="D435" s="254"/>
      <c r="E435" s="254"/>
      <c r="F435" s="254"/>
      <c r="G435" s="254"/>
    </row>
    <row r="436" spans="4:7" ht="15.75" customHeight="1">
      <c r="D436" s="254"/>
      <c r="E436" s="254"/>
      <c r="F436" s="254"/>
      <c r="G436" s="254"/>
    </row>
    <row r="437" spans="4:7" ht="15.75" customHeight="1">
      <c r="D437" s="254"/>
      <c r="E437" s="254"/>
      <c r="F437" s="254"/>
      <c r="G437" s="254"/>
    </row>
    <row r="438" spans="4:7" ht="15.75" customHeight="1">
      <c r="D438" s="254"/>
      <c r="E438" s="254"/>
      <c r="F438" s="254"/>
      <c r="G438" s="254"/>
    </row>
    <row r="439" spans="4:7" ht="15.75" customHeight="1">
      <c r="D439" s="254"/>
      <c r="E439" s="254"/>
      <c r="F439" s="254"/>
      <c r="G439" s="254"/>
    </row>
    <row r="440" spans="4:7" ht="15.75" customHeight="1">
      <c r="D440" s="254"/>
      <c r="E440" s="254"/>
      <c r="F440" s="254"/>
      <c r="G440" s="254"/>
    </row>
    <row r="441" spans="4:7" ht="15.75" customHeight="1">
      <c r="D441" s="254"/>
      <c r="E441" s="254"/>
      <c r="F441" s="254"/>
      <c r="G441" s="254"/>
    </row>
    <row r="442" spans="4:7" ht="15.75" customHeight="1">
      <c r="D442" s="254"/>
      <c r="E442" s="254"/>
      <c r="F442" s="254"/>
      <c r="G442" s="254"/>
    </row>
    <row r="443" spans="4:7" ht="15.75" customHeight="1">
      <c r="D443" s="254"/>
      <c r="E443" s="254"/>
      <c r="F443" s="254"/>
      <c r="G443" s="254"/>
    </row>
    <row r="444" spans="4:7" ht="15.75" customHeight="1">
      <c r="D444" s="254"/>
      <c r="E444" s="254"/>
      <c r="F444" s="254"/>
      <c r="G444" s="254"/>
    </row>
    <row r="445" spans="4:7" ht="15.75" customHeight="1">
      <c r="D445" s="254"/>
      <c r="E445" s="254"/>
      <c r="F445" s="254"/>
      <c r="G445" s="254"/>
    </row>
    <row r="446" spans="4:7" ht="15.75" customHeight="1">
      <c r="D446" s="254"/>
      <c r="E446" s="254"/>
      <c r="F446" s="254"/>
      <c r="G446" s="254"/>
    </row>
    <row r="447" spans="4:7" ht="15.75" customHeight="1">
      <c r="D447" s="254"/>
      <c r="E447" s="254"/>
      <c r="F447" s="254"/>
      <c r="G447" s="254"/>
    </row>
    <row r="448" spans="4:7" ht="15.75" customHeight="1">
      <c r="D448" s="254"/>
      <c r="E448" s="254"/>
      <c r="F448" s="254"/>
      <c r="G448" s="254"/>
    </row>
    <row r="449" spans="4:7" ht="15.75" customHeight="1">
      <c r="D449" s="254"/>
      <c r="E449" s="254"/>
      <c r="F449" s="254"/>
      <c r="G449" s="254"/>
    </row>
    <row r="450" spans="4:7" ht="15.75" customHeight="1">
      <c r="D450" s="254"/>
      <c r="E450" s="254"/>
      <c r="F450" s="254"/>
      <c r="G450" s="254"/>
    </row>
    <row r="451" spans="4:7" ht="15.75" customHeight="1">
      <c r="D451" s="254"/>
      <c r="E451" s="254"/>
      <c r="F451" s="254"/>
      <c r="G451" s="254"/>
    </row>
    <row r="452" spans="4:7" ht="15.75" customHeight="1">
      <c r="D452" s="254"/>
      <c r="E452" s="254"/>
      <c r="F452" s="254"/>
      <c r="G452" s="254"/>
    </row>
    <row r="453" spans="4:7" ht="15.75" customHeight="1">
      <c r="D453" s="254"/>
      <c r="E453" s="254"/>
      <c r="F453" s="254"/>
      <c r="G453" s="254"/>
    </row>
    <row r="454" spans="4:7" ht="15.75" customHeight="1">
      <c r="D454" s="254"/>
      <c r="E454" s="254"/>
      <c r="F454" s="254"/>
      <c r="G454" s="254"/>
    </row>
    <row r="455" spans="4:7" ht="15.75" customHeight="1">
      <c r="D455" s="254"/>
      <c r="E455" s="254"/>
      <c r="F455" s="254"/>
      <c r="G455" s="254"/>
    </row>
    <row r="456" spans="4:7" ht="15.75" customHeight="1">
      <c r="D456" s="254"/>
      <c r="E456" s="254"/>
      <c r="F456" s="254"/>
      <c r="G456" s="254"/>
    </row>
    <row r="457" spans="4:7" ht="15.75" customHeight="1">
      <c r="D457" s="254"/>
      <c r="E457" s="254"/>
      <c r="F457" s="254"/>
      <c r="G457" s="254"/>
    </row>
    <row r="458" spans="4:7" ht="15.75" customHeight="1">
      <c r="D458" s="254"/>
      <c r="E458" s="254"/>
      <c r="F458" s="254"/>
      <c r="G458" s="254"/>
    </row>
    <row r="459" spans="4:7" ht="15.75" customHeight="1">
      <c r="D459" s="254"/>
      <c r="E459" s="254"/>
      <c r="F459" s="254"/>
      <c r="G459" s="254"/>
    </row>
    <row r="460" spans="4:7" ht="15.75" customHeight="1">
      <c r="D460" s="254"/>
      <c r="E460" s="254"/>
      <c r="F460" s="254"/>
      <c r="G460" s="254"/>
    </row>
    <row r="461" spans="4:7" ht="15.75" customHeight="1">
      <c r="D461" s="254"/>
      <c r="E461" s="254"/>
      <c r="F461" s="254"/>
      <c r="G461" s="254"/>
    </row>
    <row r="462" spans="4:7" ht="15.75" customHeight="1">
      <c r="D462" s="254"/>
      <c r="E462" s="254"/>
      <c r="F462" s="254"/>
      <c r="G462" s="254"/>
    </row>
    <row r="463" spans="4:7" ht="15.75" customHeight="1">
      <c r="D463" s="254"/>
      <c r="E463" s="254"/>
      <c r="F463" s="254"/>
      <c r="G463" s="254"/>
    </row>
    <row r="464" spans="4:7" ht="15.75" customHeight="1">
      <c r="D464" s="254"/>
      <c r="E464" s="254"/>
      <c r="F464" s="254"/>
      <c r="G464" s="254"/>
    </row>
    <row r="465" spans="4:7" ht="15.75" customHeight="1">
      <c r="D465" s="254"/>
      <c r="E465" s="254"/>
      <c r="F465" s="254"/>
      <c r="G465" s="254"/>
    </row>
    <row r="466" spans="4:7" ht="15.75" customHeight="1">
      <c r="D466" s="254"/>
      <c r="E466" s="254"/>
      <c r="F466" s="254"/>
      <c r="G466" s="254"/>
    </row>
    <row r="467" spans="4:7" ht="15.75" customHeight="1">
      <c r="D467" s="254"/>
      <c r="E467" s="254"/>
      <c r="F467" s="254"/>
      <c r="G467" s="254"/>
    </row>
    <row r="468" spans="4:7" ht="15.75" customHeight="1">
      <c r="D468" s="254"/>
      <c r="E468" s="254"/>
      <c r="F468" s="254"/>
      <c r="G468" s="254"/>
    </row>
    <row r="469" spans="4:7" ht="15.75" customHeight="1">
      <c r="D469" s="254"/>
      <c r="E469" s="254"/>
      <c r="F469" s="254"/>
      <c r="G469" s="254"/>
    </row>
    <row r="470" spans="4:7" ht="15.75" customHeight="1">
      <c r="D470" s="254"/>
      <c r="E470" s="254"/>
      <c r="F470" s="254"/>
      <c r="G470" s="254"/>
    </row>
    <row r="471" spans="4:7" ht="15.75" customHeight="1">
      <c r="D471" s="254"/>
      <c r="E471" s="254"/>
      <c r="F471" s="254"/>
      <c r="G471" s="254"/>
    </row>
    <row r="472" spans="4:7" ht="15.75" customHeight="1">
      <c r="D472" s="254"/>
      <c r="E472" s="254"/>
      <c r="F472" s="254"/>
      <c r="G472" s="254"/>
    </row>
    <row r="473" spans="4:7" ht="15.75" customHeight="1">
      <c r="D473" s="254"/>
      <c r="E473" s="254"/>
      <c r="F473" s="254"/>
      <c r="G473" s="254"/>
    </row>
    <row r="474" spans="4:7" ht="15.75" customHeight="1">
      <c r="D474" s="254"/>
      <c r="E474" s="254"/>
      <c r="F474" s="254"/>
      <c r="G474" s="254"/>
    </row>
    <row r="475" spans="4:7" ht="15.75" customHeight="1">
      <c r="D475" s="254"/>
      <c r="E475" s="254"/>
      <c r="F475" s="254"/>
      <c r="G475" s="254"/>
    </row>
    <row r="476" spans="4:7" ht="15.75" customHeight="1">
      <c r="D476" s="254"/>
      <c r="E476" s="254"/>
      <c r="F476" s="254"/>
      <c r="G476" s="254"/>
    </row>
    <row r="477" spans="4:7" ht="15.75" customHeight="1">
      <c r="D477" s="254"/>
      <c r="E477" s="254"/>
      <c r="F477" s="254"/>
      <c r="G477" s="254"/>
    </row>
    <row r="478" spans="4:7" ht="15.75" customHeight="1">
      <c r="D478" s="254"/>
      <c r="E478" s="254"/>
      <c r="F478" s="254"/>
      <c r="G478" s="254"/>
    </row>
    <row r="479" spans="4:7" ht="15.75" customHeight="1">
      <c r="D479" s="254"/>
      <c r="E479" s="254"/>
      <c r="F479" s="254"/>
      <c r="G479" s="254"/>
    </row>
    <row r="480" spans="4:7" ht="15.75" customHeight="1">
      <c r="D480" s="254"/>
      <c r="E480" s="254"/>
      <c r="F480" s="254"/>
      <c r="G480" s="254"/>
    </row>
    <row r="481" spans="4:7" ht="15.75" customHeight="1">
      <c r="D481" s="254"/>
      <c r="E481" s="254"/>
      <c r="F481" s="254"/>
      <c r="G481" s="254"/>
    </row>
    <row r="482" spans="4:7" ht="15.75" customHeight="1">
      <c r="D482" s="254"/>
      <c r="E482" s="254"/>
      <c r="F482" s="254"/>
      <c r="G482" s="254"/>
    </row>
    <row r="483" spans="4:7" ht="15.75" customHeight="1">
      <c r="D483" s="254"/>
      <c r="E483" s="254"/>
      <c r="F483" s="254"/>
      <c r="G483" s="254"/>
    </row>
    <row r="484" spans="4:7" ht="15.75" customHeight="1">
      <c r="D484" s="254"/>
      <c r="E484" s="254"/>
      <c r="F484" s="254"/>
      <c r="G484" s="254"/>
    </row>
    <row r="485" spans="4:7" ht="15.75" customHeight="1">
      <c r="D485" s="254"/>
      <c r="E485" s="254"/>
      <c r="F485" s="254"/>
      <c r="G485" s="254"/>
    </row>
    <row r="486" spans="4:7" ht="15.75" customHeight="1">
      <c r="D486" s="254"/>
      <c r="E486" s="254"/>
      <c r="F486" s="254"/>
      <c r="G486" s="254"/>
    </row>
    <row r="487" spans="4:7" ht="15.75" customHeight="1">
      <c r="D487" s="254"/>
      <c r="E487" s="254"/>
      <c r="F487" s="254"/>
      <c r="G487" s="254"/>
    </row>
    <row r="488" spans="4:7" ht="15.75" customHeight="1">
      <c r="D488" s="254"/>
      <c r="E488" s="254"/>
      <c r="F488" s="254"/>
      <c r="G488" s="254"/>
    </row>
    <row r="489" spans="4:7" ht="15.75" customHeight="1">
      <c r="D489" s="254"/>
      <c r="E489" s="254"/>
      <c r="F489" s="254"/>
      <c r="G489" s="254"/>
    </row>
    <row r="490" spans="4:7" ht="15.75" customHeight="1">
      <c r="D490" s="254"/>
      <c r="E490" s="254"/>
      <c r="F490" s="254"/>
      <c r="G490" s="254"/>
    </row>
    <row r="491" spans="4:7" ht="15.75" customHeight="1">
      <c r="D491" s="254"/>
      <c r="E491" s="254"/>
      <c r="F491" s="254"/>
      <c r="G491" s="254"/>
    </row>
    <row r="492" spans="4:7" ht="15.75" customHeight="1">
      <c r="D492" s="254"/>
      <c r="E492" s="254"/>
      <c r="F492" s="254"/>
      <c r="G492" s="254"/>
    </row>
    <row r="493" spans="4:7" ht="15.75" customHeight="1">
      <c r="D493" s="254"/>
      <c r="E493" s="254"/>
      <c r="F493" s="254"/>
      <c r="G493" s="254"/>
    </row>
    <row r="494" spans="4:7" ht="15.75" customHeight="1">
      <c r="D494" s="254"/>
      <c r="E494" s="254"/>
      <c r="F494" s="254"/>
      <c r="G494" s="254"/>
    </row>
    <row r="495" spans="4:7" ht="15.75" customHeight="1">
      <c r="D495" s="254"/>
      <c r="E495" s="254"/>
      <c r="F495" s="254"/>
      <c r="G495" s="254"/>
    </row>
    <row r="496" spans="4:7" ht="15.75" customHeight="1">
      <c r="D496" s="254"/>
      <c r="E496" s="254"/>
      <c r="F496" s="254"/>
      <c r="G496" s="254"/>
    </row>
    <row r="497" spans="4:7" ht="15.75" customHeight="1">
      <c r="D497" s="254"/>
      <c r="E497" s="254"/>
      <c r="F497" s="254"/>
      <c r="G497" s="254"/>
    </row>
  </sheetData>
  <customSheetViews>
    <customSheetView guid="{F7EE35CF-D9D1-4262-8E14-2D97B09F668D}" showRuler="0">
      <selection activeCell="G17" sqref="G17"/>
      <pageMargins left="0.78740157499999996" right="0.78740157499999996" top="0.984251969" bottom="0.984251969" header="0.4921259845" footer="0.4921259845"/>
      <pageSetup paperSize="9" orientation="portrait" r:id="rId1"/>
      <headerFooter alignWithMargins="0"/>
    </customSheetView>
  </customSheetViews>
  <mergeCells count="3">
    <mergeCell ref="F3:K3"/>
    <mergeCell ref="B65:P65"/>
    <mergeCell ref="B67:P67"/>
  </mergeCells>
  <phoneticPr fontId="0" type="noConversion"/>
  <conditionalFormatting sqref="O12:O16">
    <cfRule type="expression" dxfId="203" priority="81" stopIfTrue="1">
      <formula>#REF!="*"</formula>
    </cfRule>
  </conditionalFormatting>
  <conditionalFormatting sqref="O19:O23">
    <cfRule type="expression" dxfId="202" priority="80" stopIfTrue="1">
      <formula>#REF!="*"</formula>
    </cfRule>
  </conditionalFormatting>
  <conditionalFormatting sqref="O26:O30">
    <cfRule type="expression" dxfId="201" priority="79" stopIfTrue="1">
      <formula>#REF!="*"</formula>
    </cfRule>
  </conditionalFormatting>
  <conditionalFormatting sqref="O33:O37">
    <cfRule type="expression" dxfId="200" priority="78" stopIfTrue="1">
      <formula>#REF!="*"</formula>
    </cfRule>
  </conditionalFormatting>
  <conditionalFormatting sqref="E40:G40">
    <cfRule type="expression" dxfId="199" priority="76" stopIfTrue="1">
      <formula>#REF!="*"</formula>
    </cfRule>
  </conditionalFormatting>
  <conditionalFormatting sqref="D40">
    <cfRule type="cellIs" dxfId="198" priority="77" stopIfTrue="1" operator="between">
      <formula>0.000694444444444444</formula>
      <formula>0.290972222222222</formula>
    </cfRule>
  </conditionalFormatting>
  <conditionalFormatting sqref="E15:G15">
    <cfRule type="expression" dxfId="197" priority="37" stopIfTrue="1">
      <formula>#REF!="*"</formula>
    </cfRule>
  </conditionalFormatting>
  <conditionalFormatting sqref="E16:G16">
    <cfRule type="expression" dxfId="196" priority="36" stopIfTrue="1">
      <formula>#REF!="*"</formula>
    </cfRule>
  </conditionalFormatting>
  <conditionalFormatting sqref="D15:D16">
    <cfRule type="cellIs" dxfId="195" priority="35" stopIfTrue="1" operator="between">
      <formula>0.000694444444444444</formula>
      <formula>0.290972222222222</formula>
    </cfRule>
  </conditionalFormatting>
  <conditionalFormatting sqref="E22:G23 E29:G30 E36:G37">
    <cfRule type="expression" dxfId="194" priority="33" stopIfTrue="1">
      <formula>#REF!="*"</formula>
    </cfRule>
  </conditionalFormatting>
  <conditionalFormatting sqref="D22:D23 D29:D30 D36:D37">
    <cfRule type="cellIs" dxfId="193" priority="34" stopIfTrue="1" operator="between">
      <formula>0.000694444444444444</formula>
      <formula>0.290972222222222</formula>
    </cfRule>
  </conditionalFormatting>
  <conditionalFormatting sqref="E24:G28">
    <cfRule type="expression" dxfId="192" priority="10" stopIfTrue="1">
      <formula>#REF!="*"</formula>
    </cfRule>
  </conditionalFormatting>
  <conditionalFormatting sqref="E13:G14">
    <cfRule type="expression" dxfId="191" priority="14" stopIfTrue="1">
      <formula>#REF!="*"</formula>
    </cfRule>
  </conditionalFormatting>
  <conditionalFormatting sqref="D13:D14">
    <cfRule type="cellIs" dxfId="190" priority="15" stopIfTrue="1" operator="between">
      <formula>0.000694444444444444</formula>
      <formula>0.290972222222222</formula>
    </cfRule>
  </conditionalFormatting>
  <conditionalFormatting sqref="E17:G21">
    <cfRule type="expression" dxfId="189" priority="12" stopIfTrue="1">
      <formula>#REF!="*"</formula>
    </cfRule>
  </conditionalFormatting>
  <conditionalFormatting sqref="D17:D21">
    <cfRule type="cellIs" dxfId="188" priority="13" stopIfTrue="1" operator="between">
      <formula>0.000694444444444444</formula>
      <formula>0.290972222222222</formula>
    </cfRule>
  </conditionalFormatting>
  <conditionalFormatting sqref="D24:D28">
    <cfRule type="cellIs" dxfId="187" priority="11" stopIfTrue="1" operator="between">
      <formula>0.000694444444444444</formula>
      <formula>0.290972222222222</formula>
    </cfRule>
  </conditionalFormatting>
  <conditionalFormatting sqref="E31:G35">
    <cfRule type="expression" dxfId="186" priority="8" stopIfTrue="1">
      <formula>#REF!="*"</formula>
    </cfRule>
  </conditionalFormatting>
  <conditionalFormatting sqref="D31:D35">
    <cfRule type="cellIs" dxfId="185" priority="9" stopIfTrue="1" operator="between">
      <formula>0.000694444444444444</formula>
      <formula>0.290972222222222</formula>
    </cfRule>
  </conditionalFormatting>
  <conditionalFormatting sqref="E38:G38">
    <cfRule type="expression" dxfId="184" priority="6" stopIfTrue="1">
      <formula>#REF!="*"</formula>
    </cfRule>
  </conditionalFormatting>
  <conditionalFormatting sqref="D38">
    <cfRule type="cellIs" dxfId="183" priority="7" stopIfTrue="1" operator="between">
      <formula>0.000694444444444444</formula>
      <formula>0.290972222222222</formula>
    </cfRule>
  </conditionalFormatting>
  <conditionalFormatting sqref="E39">
    <cfRule type="expression" dxfId="182" priority="4" stopIfTrue="1">
      <formula>#REF!="*"</formula>
    </cfRule>
  </conditionalFormatting>
  <conditionalFormatting sqref="D39">
    <cfRule type="cellIs" dxfId="181" priority="5" stopIfTrue="1" operator="between">
      <formula>0.000694444444444444</formula>
      <formula>0.290972222222222</formula>
    </cfRule>
  </conditionalFormatting>
  <conditionalFormatting sqref="F39:G39">
    <cfRule type="expression" dxfId="180" priority="3" stopIfTrue="1">
      <formula>#REF!="*"</formula>
    </cfRule>
  </conditionalFormatting>
  <conditionalFormatting sqref="E12:G12">
    <cfRule type="expression" dxfId="179" priority="1" stopIfTrue="1">
      <formula>#REF!="*"</formula>
    </cfRule>
  </conditionalFormatting>
  <conditionalFormatting sqref="D12">
    <cfRule type="cellIs" dxfId="178" priority="2" stopIfTrue="1" operator="between">
      <formula>0.000694444444444444</formula>
      <formula>0.290972222222222</formula>
    </cfRule>
  </conditionalFormatting>
  <dataValidations count="3">
    <dataValidation allowBlank="1" showErrorMessage="1" promptTitle="Überzeit" prompt="Total der im Berichstmonat geleisteten Überzeit_x000a_(wöchentliche Arbeitszeit über den Maximalstunden)" sqref="L49"/>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s>
  <printOptions horizontalCentered="1" gridLines="1"/>
  <pageMargins left="0.39370078740157483" right="0.39370078740157483" top="0.39370078740157483" bottom="0.39370078740157483" header="0.51181102362204722" footer="0.11811023622047245"/>
  <pageSetup paperSize="9" scale="70"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U381"/>
  <sheetViews>
    <sheetView showZeros="0" zoomScale="80" zoomScaleNormal="80" workbookViewId="0">
      <selection activeCell="O43" sqref="O43"/>
    </sheetView>
  </sheetViews>
  <sheetFormatPr baseColWidth="10" defaultRowHeight="15" customHeight="1"/>
  <cols>
    <col min="1" max="1" width="1.42578125" style="257" customWidth="1"/>
    <col min="2" max="2" width="12.42578125" style="257" customWidth="1"/>
    <col min="3" max="3" width="4.7109375" style="257" customWidth="1"/>
    <col min="4" max="11" width="7" style="257" customWidth="1"/>
    <col min="12" max="13" width="7.85546875" style="257" customWidth="1"/>
    <col min="14" max="14" width="3.7109375" style="257" customWidth="1"/>
    <col min="15" max="15" width="8.5703125" style="257" customWidth="1"/>
    <col min="16" max="16" width="23.140625" style="257" customWidth="1"/>
    <col min="17" max="17" width="1.7109375" style="403" hidden="1" customWidth="1"/>
    <col min="18" max="18" width="0.28515625" style="87" hidden="1" customWidth="1"/>
    <col min="19" max="19" width="12.7109375" style="253" hidden="1" customWidth="1"/>
    <col min="20" max="16384" width="11.42578125" style="257"/>
  </cols>
  <sheetData>
    <row r="1" spans="1:20" s="254" customFormat="1" ht="6" customHeight="1" thickBot="1">
      <c r="A1" s="77"/>
      <c r="B1" s="77"/>
      <c r="C1" s="77"/>
      <c r="D1" s="78"/>
      <c r="E1" s="78"/>
      <c r="F1" s="78"/>
      <c r="G1" s="78"/>
      <c r="H1" s="78"/>
      <c r="I1" s="78"/>
      <c r="J1" s="78"/>
      <c r="K1" s="78"/>
      <c r="L1" s="78"/>
      <c r="M1" s="78"/>
      <c r="N1" s="79"/>
      <c r="O1" s="78"/>
      <c r="P1" s="80"/>
      <c r="Q1" s="87"/>
      <c r="R1" s="87"/>
      <c r="S1" s="250"/>
    </row>
    <row r="2" spans="1:20" s="254" customFormat="1" ht="7.5" customHeight="1">
      <c r="A2" s="77"/>
      <c r="B2" s="164"/>
      <c r="C2" s="165"/>
      <c r="D2" s="166"/>
      <c r="E2" s="166"/>
      <c r="F2" s="166"/>
      <c r="G2" s="166"/>
      <c r="H2" s="166"/>
      <c r="I2" s="166"/>
      <c r="J2" s="166"/>
      <c r="K2" s="166"/>
      <c r="L2" s="166"/>
      <c r="M2" s="166"/>
      <c r="N2" s="167"/>
      <c r="O2" s="166"/>
      <c r="P2" s="168"/>
      <c r="Q2" s="87"/>
      <c r="R2" s="87"/>
      <c r="S2" s="250"/>
    </row>
    <row r="3" spans="1:20" s="255" customFormat="1" ht="15" customHeight="1">
      <c r="A3" s="83"/>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Bilanz_bilan!F19</f>
        <v>mars</v>
      </c>
      <c r="Q3" s="94"/>
      <c r="R3" s="94"/>
      <c r="S3" s="251"/>
    </row>
    <row r="4" spans="1:20" s="254" customFormat="1" ht="7.5" customHeight="1">
      <c r="A4" s="77"/>
      <c r="B4" s="169"/>
      <c r="C4" s="143"/>
      <c r="D4" s="145"/>
      <c r="E4" s="145"/>
      <c r="F4" s="141"/>
      <c r="G4" s="141"/>
      <c r="H4" s="141"/>
      <c r="I4" s="141"/>
      <c r="J4" s="141"/>
      <c r="K4" s="141"/>
      <c r="L4" s="145"/>
      <c r="M4" s="145"/>
      <c r="N4" s="146"/>
      <c r="O4" s="141"/>
      <c r="P4" s="142"/>
      <c r="Q4" s="87"/>
      <c r="R4" s="87"/>
      <c r="S4" s="250"/>
    </row>
    <row r="5" spans="1:20" s="256" customFormat="1" ht="15" customHeight="1">
      <c r="A5" s="84"/>
      <c r="B5" s="169" t="str">
        <f>Texttabelle!$E$45</f>
        <v>Taux d'activité en% :</v>
      </c>
      <c r="C5" s="143"/>
      <c r="D5" s="144"/>
      <c r="E5" s="143"/>
      <c r="F5" s="217"/>
      <c r="G5" s="140"/>
      <c r="H5" s="140"/>
      <c r="I5" s="140"/>
      <c r="J5" s="141"/>
      <c r="K5" s="141"/>
      <c r="L5" s="145"/>
      <c r="M5" s="172" t="str">
        <f>Texttabelle!$E$49</f>
        <v>Tot. heures</v>
      </c>
      <c r="N5" s="146"/>
      <c r="O5" s="178">
        <f>SUM(Bilanz_bilan!$F$21/100*F5)</f>
        <v>0</v>
      </c>
      <c r="P5" s="142"/>
      <c r="Q5" s="94"/>
      <c r="R5" s="94"/>
      <c r="S5" s="252"/>
    </row>
    <row r="6" spans="1:20" s="256" customFormat="1" ht="7.5" customHeight="1">
      <c r="A6" s="84"/>
      <c r="B6" s="169"/>
      <c r="C6" s="143"/>
      <c r="D6" s="144"/>
      <c r="E6" s="143"/>
      <c r="F6" s="140"/>
      <c r="G6" s="140"/>
      <c r="H6" s="140"/>
      <c r="I6" s="140"/>
      <c r="J6" s="141"/>
      <c r="K6" s="141"/>
      <c r="L6" s="145"/>
      <c r="M6" s="172"/>
      <c r="N6" s="146"/>
      <c r="O6" s="178"/>
      <c r="P6" s="142"/>
      <c r="Q6" s="94"/>
      <c r="R6" s="94"/>
      <c r="S6" s="252"/>
    </row>
    <row r="7" spans="1:20" s="256" customFormat="1" ht="15" customHeight="1">
      <c r="A7" s="84"/>
      <c r="B7" s="169" t="str">
        <f>Texttabelle!$E$31</f>
        <v>Catégorie personnel :</v>
      </c>
      <c r="C7" s="143"/>
      <c r="D7" s="144"/>
      <c r="E7" s="143"/>
      <c r="F7" s="267">
        <f>Bilanz_bilan!$D$5</f>
        <v>0</v>
      </c>
      <c r="G7" s="140"/>
      <c r="H7" s="140"/>
      <c r="I7" s="140"/>
      <c r="J7" s="141"/>
      <c r="K7" s="141"/>
      <c r="L7" s="145"/>
      <c r="M7" s="172"/>
      <c r="N7" s="146"/>
      <c r="O7" s="178"/>
      <c r="P7" s="142"/>
      <c r="Q7" s="94"/>
      <c r="R7" s="94"/>
      <c r="S7" s="252"/>
    </row>
    <row r="8" spans="1:20" s="254" customFormat="1" ht="8.25" customHeight="1">
      <c r="A8" s="77"/>
      <c r="B8" s="173"/>
      <c r="C8" s="174"/>
      <c r="D8" s="163"/>
      <c r="E8" s="163"/>
      <c r="F8" s="163"/>
      <c r="G8" s="163"/>
      <c r="H8" s="163"/>
      <c r="I8" s="163"/>
      <c r="J8" s="163"/>
      <c r="K8" s="163"/>
      <c r="L8" s="163"/>
      <c r="M8" s="163"/>
      <c r="N8" s="175"/>
      <c r="O8" s="163"/>
      <c r="P8" s="176"/>
      <c r="Q8" s="87"/>
      <c r="R8" s="87"/>
      <c r="S8" s="250"/>
    </row>
    <row r="9" spans="1:20" s="254" customFormat="1" ht="7.5" customHeight="1">
      <c r="A9" s="77"/>
      <c r="B9" s="125"/>
      <c r="C9" s="126"/>
      <c r="D9" s="133" t="s">
        <v>0</v>
      </c>
      <c r="E9" s="133" t="s">
        <v>0</v>
      </c>
      <c r="F9" s="133"/>
      <c r="G9" s="133"/>
      <c r="H9" s="133"/>
      <c r="I9" s="133"/>
      <c r="J9" s="127" t="s">
        <v>0</v>
      </c>
      <c r="K9" s="127"/>
      <c r="L9" s="127"/>
      <c r="M9" s="127"/>
      <c r="N9" s="128"/>
      <c r="O9" s="127"/>
      <c r="P9" s="129"/>
      <c r="Q9" s="87"/>
      <c r="R9" s="87"/>
      <c r="S9" s="250"/>
    </row>
    <row r="10" spans="1:20" s="256" customFormat="1" ht="1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95"/>
      <c r="R10" s="95"/>
      <c r="S10" s="464"/>
    </row>
    <row r="11" spans="1:20" s="254" customFormat="1" ht="7.5" customHeight="1">
      <c r="A11" s="77"/>
      <c r="B11" s="125"/>
      <c r="C11" s="126"/>
      <c r="D11" s="127"/>
      <c r="E11" s="127"/>
      <c r="F11" s="127"/>
      <c r="G11" s="127"/>
      <c r="H11" s="127"/>
      <c r="I11" s="127"/>
      <c r="J11" s="127"/>
      <c r="K11" s="127"/>
      <c r="L11" s="127"/>
      <c r="M11" s="127"/>
      <c r="N11" s="128" t="s">
        <v>0</v>
      </c>
      <c r="O11" s="127"/>
      <c r="P11" s="129"/>
      <c r="Q11" s="87"/>
      <c r="R11" s="87"/>
      <c r="S11" s="250"/>
    </row>
    <row r="12" spans="1:20" ht="15.75" customHeight="1">
      <c r="A12" s="82"/>
      <c r="B12" s="147">
        <f>T_01!AT9</f>
        <v>42063</v>
      </c>
      <c r="C12" s="148" t="str">
        <f>T_01!AU9</f>
        <v>Ve</v>
      </c>
      <c r="D12" s="96"/>
      <c r="E12" s="97"/>
      <c r="F12" s="96"/>
      <c r="G12" s="97"/>
      <c r="H12" s="441"/>
      <c r="I12" s="442"/>
      <c r="J12" s="443"/>
      <c r="K12" s="442"/>
      <c r="L12" s="366">
        <f>SUM(T_01!AQ9)</f>
        <v>0</v>
      </c>
      <c r="M12" s="367">
        <f>IF(T_01!AQ9=0,0,SUM(T_01!$AQ$9))</f>
        <v>0</v>
      </c>
      <c r="N12" s="281"/>
      <c r="O12" s="100"/>
      <c r="P12" s="278" t="str">
        <f>IF(T_01!AW9="",TRANSPOSE(T_01!AS9),T_01!AW9)</f>
        <v xml:space="preserve"> </v>
      </c>
      <c r="Q12" s="88" t="str">
        <f>IF(T_01!AW9="","",1)</f>
        <v/>
      </c>
      <c r="R12" s="87">
        <f>IF(B12="","",VLOOKUP(B12,T_01!$AT$9:$AW$39,3,FALSE))</f>
        <v>0</v>
      </c>
      <c r="S12" s="465"/>
    </row>
    <row r="13" spans="1:20" ht="15.75" customHeight="1">
      <c r="A13" s="82"/>
      <c r="B13" s="147">
        <f>T_01!AT10</f>
        <v>42064</v>
      </c>
      <c r="C13" s="148" t="str">
        <f>T_01!AU10</f>
        <v>Sa</v>
      </c>
      <c r="D13" s="338"/>
      <c r="E13" s="339"/>
      <c r="F13" s="338"/>
      <c r="G13" s="339"/>
      <c r="H13" s="550"/>
      <c r="I13" s="342"/>
      <c r="J13" s="341"/>
      <c r="K13" s="342"/>
      <c r="L13" s="341">
        <f>SUM(T_01!AQ10)</f>
        <v>0</v>
      </c>
      <c r="M13" s="342">
        <f>IF(T_01!AQ10=0,0,SUM(T_01!$AQ$9+T_01!AQ10))</f>
        <v>0</v>
      </c>
      <c r="N13" s="348"/>
      <c r="O13" s="340"/>
      <c r="P13" s="115" t="str">
        <f>IF(T_01!AW10="",TRANSPOSE(T_01!AS10),T_01!AW10)</f>
        <v xml:space="preserve"> </v>
      </c>
      <c r="Q13" s="88" t="str">
        <f>IF(T_01!AW10="","",1)</f>
        <v/>
      </c>
      <c r="R13" s="87">
        <f>IF(B13="","",VLOOKUP(B13,T_01!$AT$9:$AW$39,3,FALSE))</f>
        <v>0</v>
      </c>
      <c r="S13" s="465"/>
    </row>
    <row r="14" spans="1:20" ht="15.75" customHeight="1">
      <c r="A14" s="82"/>
      <c r="B14" s="147">
        <f>T_01!AT11</f>
        <v>42065</v>
      </c>
      <c r="C14" s="148" t="str">
        <f>T_01!AU11</f>
        <v>Di</v>
      </c>
      <c r="D14" s="338"/>
      <c r="E14" s="339"/>
      <c r="F14" s="338"/>
      <c r="G14" s="339"/>
      <c r="H14" s="550"/>
      <c r="I14" s="342"/>
      <c r="J14" s="341"/>
      <c r="K14" s="342"/>
      <c r="L14" s="341">
        <f>SUM(T_01!AQ11)</f>
        <v>0</v>
      </c>
      <c r="M14" s="342">
        <f>IF(T_01!AQ11=0,0,SUM(T_01!$AQ$9+T_01!AQ10+T_01!AQ11))</f>
        <v>0</v>
      </c>
      <c r="N14" s="348"/>
      <c r="O14" s="340"/>
      <c r="P14" s="115" t="str">
        <f>IF(T_01!AW11="",TRANSPOSE(T_01!AS11),T_01!AW11)</f>
        <v xml:space="preserve"> </v>
      </c>
      <c r="Q14" s="88" t="str">
        <f>IF(T_01!AW11="","",1)</f>
        <v/>
      </c>
      <c r="R14" s="87">
        <f>IF(B14="","",VLOOKUP(B14,T_01!$AT$9:$AW$39,3,FALSE))</f>
        <v>0</v>
      </c>
      <c r="S14" s="554">
        <f>SUM(L12:L14)</f>
        <v>0</v>
      </c>
    </row>
    <row r="15" spans="1:20" ht="15.75" customHeight="1">
      <c r="A15" s="82"/>
      <c r="B15" s="147">
        <f>T_01!AT12</f>
        <v>42066</v>
      </c>
      <c r="C15" s="148" t="str">
        <f>T_01!AU12</f>
        <v>Lu</v>
      </c>
      <c r="D15" s="421"/>
      <c r="E15" s="422"/>
      <c r="F15" s="421"/>
      <c r="G15" s="422"/>
      <c r="H15" s="421"/>
      <c r="I15" s="422"/>
      <c r="J15" s="421"/>
      <c r="K15" s="422"/>
      <c r="L15" s="368">
        <f>SUM(T_01!AQ12)</f>
        <v>0</v>
      </c>
      <c r="M15" s="369">
        <f>IF(T_01!AQ12=0,0,SUM(T_01!$AQ$9+T_01!AQ10+T_01!AQ11+T_01!AQ12))</f>
        <v>0</v>
      </c>
      <c r="N15" s="277"/>
      <c r="O15" s="9"/>
      <c r="P15" s="279" t="str">
        <f>IF(T_01!AW12="",TRANSPOSE(T_01!AS12),T_01!AW12)</f>
        <v xml:space="preserve"> </v>
      </c>
      <c r="Q15" s="88" t="str">
        <f>IF(T_01!AW12="","",1)</f>
        <v/>
      </c>
      <c r="R15" s="87">
        <f>IF(B15="","",VLOOKUP(B15,T_01!$AT$9:$AW$39,3,FALSE))</f>
        <v>0</v>
      </c>
      <c r="S15" s="399"/>
      <c r="T15" s="439"/>
    </row>
    <row r="16" spans="1:20" ht="15.75" customHeight="1">
      <c r="A16" s="82"/>
      <c r="B16" s="147">
        <f>T_01!AT13</f>
        <v>42067</v>
      </c>
      <c r="C16" s="148" t="str">
        <f>T_01!AU13</f>
        <v>Ma</v>
      </c>
      <c r="D16" s="421"/>
      <c r="E16" s="422"/>
      <c r="F16" s="421"/>
      <c r="G16" s="422"/>
      <c r="H16" s="421"/>
      <c r="I16" s="422"/>
      <c r="J16" s="421"/>
      <c r="K16" s="422"/>
      <c r="L16" s="368">
        <f>SUM(T_01!AQ13)</f>
        <v>0</v>
      </c>
      <c r="M16" s="369">
        <f>IF(T_01!AQ13=0,0,SUM(T_01!$AQ$9+T_01!AQ10+T_01!AQ11+T_01!AQ12+T_01!AQ13))</f>
        <v>0</v>
      </c>
      <c r="N16" s="277"/>
      <c r="O16" s="9"/>
      <c r="P16" s="279" t="str">
        <f>IF(T_01!AW13="",TRANSPOSE(T_01!AS13),T_01!AW13)</f>
        <v xml:space="preserve"> </v>
      </c>
      <c r="Q16" s="88" t="str">
        <f>IF(T_01!AW13="","",1)</f>
        <v/>
      </c>
      <c r="R16" s="87">
        <f>IF(B16="","",VLOOKUP(B16,T_01!$AT$9:$AW$39,3,FALSE))</f>
        <v>0</v>
      </c>
      <c r="S16" s="400"/>
    </row>
    <row r="17" spans="1:20" ht="15.75" customHeight="1">
      <c r="A17" s="82"/>
      <c r="B17" s="147">
        <f>T_01!AT14</f>
        <v>42068</v>
      </c>
      <c r="C17" s="148" t="str">
        <f>T_01!AU14</f>
        <v>Me</v>
      </c>
      <c r="D17" s="421"/>
      <c r="E17" s="422"/>
      <c r="F17" s="421"/>
      <c r="G17" s="422"/>
      <c r="H17" s="335"/>
      <c r="I17" s="337"/>
      <c r="J17" s="336"/>
      <c r="K17" s="337"/>
      <c r="L17" s="368">
        <f>SUM(T_01!AQ14)</f>
        <v>0</v>
      </c>
      <c r="M17" s="369">
        <f>IF(T_01!AQ14=0,0,SUM(T_01!$AQ$9+T_01!AQ10+T_01!AQ11+T_01!AQ12+T_01!AQ13+T_01!AQ14))</f>
        <v>0</v>
      </c>
      <c r="N17" s="277"/>
      <c r="O17" s="9"/>
      <c r="P17" s="279" t="str">
        <f>IF(T_01!AW14="",TRANSPOSE(T_01!AS14),T_01!AW14)</f>
        <v xml:space="preserve"> </v>
      </c>
      <c r="Q17" s="88" t="str">
        <f>IF(T_01!AW14="","",1)</f>
        <v/>
      </c>
      <c r="R17" s="87">
        <f>IF(B17="","",VLOOKUP(B17,T_01!$AT$9:$AW$39,3,FALSE))</f>
        <v>0</v>
      </c>
      <c r="S17" s="465"/>
    </row>
    <row r="18" spans="1:20" ht="15.75" customHeight="1">
      <c r="A18" s="82"/>
      <c r="B18" s="147">
        <f>T_01!AT15</f>
        <v>42069</v>
      </c>
      <c r="C18" s="148" t="str">
        <f>T_01!AU15</f>
        <v>Je</v>
      </c>
      <c r="D18" s="421"/>
      <c r="E18" s="422"/>
      <c r="F18" s="421"/>
      <c r="G18" s="422"/>
      <c r="H18" s="335"/>
      <c r="I18" s="337"/>
      <c r="J18" s="336"/>
      <c r="K18" s="337"/>
      <c r="L18" s="368">
        <f>SUM(T_01!AQ15)</f>
        <v>0</v>
      </c>
      <c r="M18" s="369">
        <f>IF(T_01!AQ15=0,0,SUM(T_01!$AQ$9+T_01!AQ10+T_01!AQ11+T_01!AQ12+T_01!AQ13+T_01!AQ14+T_01!AQ15))</f>
        <v>0</v>
      </c>
      <c r="N18" s="277"/>
      <c r="O18" s="9"/>
      <c r="P18" s="279" t="str">
        <f>IF(T_01!AW15="",TRANSPOSE(T_01!AS15),T_01!AW15)</f>
        <v xml:space="preserve"> </v>
      </c>
      <c r="Q18" s="88" t="str">
        <f>IF(T_01!AW15="","",1)</f>
        <v/>
      </c>
      <c r="R18" s="87">
        <f>IF(B18="","",VLOOKUP(B18,T_01!$AT$9:$AW$39,3,FALSE))</f>
        <v>0</v>
      </c>
      <c r="S18" s="465"/>
    </row>
    <row r="19" spans="1:20" ht="15.75" customHeight="1">
      <c r="A19" s="82"/>
      <c r="B19" s="147">
        <f>T_01!AT16</f>
        <v>42070</v>
      </c>
      <c r="C19" s="148" t="str">
        <f>T_01!AU16</f>
        <v>Ve</v>
      </c>
      <c r="D19" s="421"/>
      <c r="E19" s="422"/>
      <c r="F19" s="421"/>
      <c r="G19" s="422"/>
      <c r="H19" s="335"/>
      <c r="I19" s="337"/>
      <c r="J19" s="336"/>
      <c r="K19" s="337"/>
      <c r="L19" s="368">
        <f>SUM(T_01!AQ16)</f>
        <v>0</v>
      </c>
      <c r="M19" s="369">
        <f>IF(T_01!AQ16=0,0,SUM(T_01!$AQ$9+T_01!AQ10+T_01!AQ11+T_01!AQ12+T_01!AQ13+T_01!AQ14+T_01!AQ15+T_01!AQ16))</f>
        <v>0</v>
      </c>
      <c r="N19" s="277"/>
      <c r="O19" s="9"/>
      <c r="P19" s="279" t="str">
        <f>IF(T_01!AW16="",TRANSPOSE(T_01!AS16),T_01!AW16)</f>
        <v xml:space="preserve"> </v>
      </c>
      <c r="Q19" s="88" t="str">
        <f>IF(T_01!AW16="","",1)</f>
        <v/>
      </c>
      <c r="R19" s="87">
        <f>IF(B19="","",VLOOKUP(B19,T_01!$AT$9:$AW$39,3,FALSE))</f>
        <v>0</v>
      </c>
      <c r="S19" s="465"/>
    </row>
    <row r="20" spans="1:20" ht="15.75" customHeight="1">
      <c r="A20" s="82"/>
      <c r="B20" s="147">
        <f>T_01!AT17</f>
        <v>42071</v>
      </c>
      <c r="C20" s="148" t="str">
        <f>T_01!AU17</f>
        <v>Sa</v>
      </c>
      <c r="D20" s="338"/>
      <c r="E20" s="339"/>
      <c r="F20" s="338"/>
      <c r="G20" s="339"/>
      <c r="H20" s="550"/>
      <c r="I20" s="342"/>
      <c r="J20" s="341"/>
      <c r="K20" s="342"/>
      <c r="L20" s="341">
        <f>SUM(T_01!AQ17)</f>
        <v>0</v>
      </c>
      <c r="M20" s="342">
        <f>IF(T_01!AQ17=0,0,SUM(T_01!$AQ$9+T_01!AQ10+T_01!AQ11+T_01!AQ12+T_01!AQ13+T_01!AQ14+T_01!AQ15+T_01!AQ16+T_01!AQ17))</f>
        <v>0</v>
      </c>
      <c r="N20" s="348"/>
      <c r="O20" s="340"/>
      <c r="P20" s="115" t="str">
        <f>IF(T_01!AW17="",TRANSPOSE(T_01!AS17),T_01!AW17)</f>
        <v xml:space="preserve"> </v>
      </c>
      <c r="Q20" s="88" t="str">
        <f>IF(T_01!AW17="","",1)</f>
        <v/>
      </c>
      <c r="R20" s="87">
        <f>IF(B20="","",VLOOKUP(B20,T_01!$AT$9:$AW$39,3,FALSE))</f>
        <v>0</v>
      </c>
      <c r="S20" s="465"/>
    </row>
    <row r="21" spans="1:20" ht="15.75" customHeight="1">
      <c r="A21" s="82"/>
      <c r="B21" s="147">
        <f>T_01!AT18</f>
        <v>42072</v>
      </c>
      <c r="C21" s="148" t="str">
        <f>T_01!AU18</f>
        <v>Di</v>
      </c>
      <c r="D21" s="338"/>
      <c r="E21" s="339"/>
      <c r="F21" s="338"/>
      <c r="G21" s="339"/>
      <c r="H21" s="550"/>
      <c r="I21" s="342"/>
      <c r="J21" s="341"/>
      <c r="K21" s="342"/>
      <c r="L21" s="341">
        <f>SUM(T_01!AQ18)</f>
        <v>0</v>
      </c>
      <c r="M21" s="342">
        <f>IF(T_01!AQ18=0,0,SUM(T_01!$AQ$9+T_01!AQ10+T_01!AQ11+T_01!AQ12+T_01!AQ13+T_01!AQ14+T_01!AQ15+T_01!AQ16+T_01!AQ17+T_01!AQ18))</f>
        <v>0</v>
      </c>
      <c r="N21" s="348"/>
      <c r="O21" s="340"/>
      <c r="P21" s="115" t="str">
        <f>IF(T_01!AW18="",TRANSPOSE(T_01!AS18),T_01!AW18)</f>
        <v xml:space="preserve"> </v>
      </c>
      <c r="Q21" s="88" t="str">
        <f>IF(T_01!AW18="","",1)</f>
        <v/>
      </c>
      <c r="R21" s="87">
        <f>IF(B21="","",VLOOKUP(B21,T_01!$AT$9:$AW$39,3,FALSE))</f>
        <v>0</v>
      </c>
      <c r="S21" s="554">
        <f>SUM(L15:L21)</f>
        <v>0</v>
      </c>
    </row>
    <row r="22" spans="1:20" ht="15.75" customHeight="1">
      <c r="A22" s="82"/>
      <c r="B22" s="147">
        <f>T_01!AT19</f>
        <v>42073</v>
      </c>
      <c r="C22" s="148" t="str">
        <f>T_01!AU19</f>
        <v>Lu</v>
      </c>
      <c r="D22" s="421"/>
      <c r="E22" s="422"/>
      <c r="F22" s="421"/>
      <c r="G22" s="422"/>
      <c r="H22" s="421"/>
      <c r="I22" s="422"/>
      <c r="J22" s="421"/>
      <c r="K22" s="422"/>
      <c r="L22" s="368">
        <f>SUM(T_01!AQ19)</f>
        <v>0</v>
      </c>
      <c r="M22" s="369">
        <f>IF(T_01!AQ19=0,0,SUM(T_01!$AQ$9+T_01!AQ10+T_01!AQ11+T_01!AQ12+T_01!AQ13+T_01!AQ14+T_01!AQ15+T_01!AQ16+T_01!AQ17+T_01!AQ18+T_01!AQ19))</f>
        <v>0</v>
      </c>
      <c r="N22" s="277"/>
      <c r="O22" s="9"/>
      <c r="P22" s="279" t="str">
        <f>IF(T_01!AW19="",TRANSPOSE(T_01!AS19),T_01!AW19)</f>
        <v xml:space="preserve"> </v>
      </c>
      <c r="Q22" s="88" t="str">
        <f>IF(T_01!AW19="","",1)</f>
        <v/>
      </c>
      <c r="R22" s="87">
        <f>IF(B22="","",VLOOKUP(B22,T_01!$AT$9:$AW$39,3,FALSE))</f>
        <v>0</v>
      </c>
      <c r="S22" s="399"/>
      <c r="T22" s="439"/>
    </row>
    <row r="23" spans="1:20" ht="15.75" customHeight="1">
      <c r="A23" s="82"/>
      <c r="B23" s="147">
        <f>T_01!AT20</f>
        <v>42074</v>
      </c>
      <c r="C23" s="148" t="str">
        <f>T_01!AU20</f>
        <v>Ma</v>
      </c>
      <c r="D23" s="421"/>
      <c r="E23" s="422"/>
      <c r="F23" s="421"/>
      <c r="G23" s="422"/>
      <c r="H23" s="421"/>
      <c r="I23" s="422"/>
      <c r="J23" s="421"/>
      <c r="K23" s="422"/>
      <c r="L23" s="368">
        <f>SUM(T_01!AQ20)</f>
        <v>0</v>
      </c>
      <c r="M23" s="369">
        <f>IF(T_01!AQ20=0,0,SUM(T_01!$AQ$9+T_01!AQ10+T_01!AQ11+T_01!AQ12+T_01!AQ13+T_01!AQ14+T_01!AQ15+T_01!AQ16+T_01!AQ17+T_01!AQ18+T_01!AQ19+T_01!AQ20))</f>
        <v>0</v>
      </c>
      <c r="N23" s="277"/>
      <c r="O23" s="9"/>
      <c r="P23" s="279" t="str">
        <f>IF(T_01!AW20="",TRANSPOSE(T_01!AS20),T_01!AW20)</f>
        <v xml:space="preserve"> </v>
      </c>
      <c r="Q23" s="88" t="str">
        <f>IF(T_01!AW20="","",1)</f>
        <v/>
      </c>
      <c r="R23" s="87">
        <f>IF(B23="","",VLOOKUP(B23,T_01!$AT$9:$AW$39,3,FALSE))</f>
        <v>0</v>
      </c>
      <c r="S23" s="400"/>
    </row>
    <row r="24" spans="1:20" ht="15.75" customHeight="1">
      <c r="A24" s="82"/>
      <c r="B24" s="147">
        <f>T_01!AT21</f>
        <v>42075</v>
      </c>
      <c r="C24" s="148" t="str">
        <f>T_01!AU21</f>
        <v>Me</v>
      </c>
      <c r="D24" s="421"/>
      <c r="E24" s="422"/>
      <c r="F24" s="421"/>
      <c r="G24" s="422"/>
      <c r="H24" s="335"/>
      <c r="I24" s="337"/>
      <c r="J24" s="336"/>
      <c r="K24" s="337"/>
      <c r="L24" s="368">
        <f>SUM(T_01!AQ21)</f>
        <v>0</v>
      </c>
      <c r="M24" s="369">
        <f>IF(T_01!AQ21=0,0,SUM(T_01!$AQ$9+T_01!AQ10+T_01!AQ11+T_01!AQ12+T_01!AQ13+T_01!AQ14+T_01!AQ15+T_01!AQ16+T_01!AQ17+T_01!AQ18+T_01!AQ19+T_01!AQ20+T_01!AQ21))</f>
        <v>0</v>
      </c>
      <c r="N24" s="277"/>
      <c r="O24" s="9"/>
      <c r="P24" s="279" t="str">
        <f>IF(T_01!AW21="",TRANSPOSE(T_01!AS21),T_01!AW21)</f>
        <v xml:space="preserve"> </v>
      </c>
      <c r="Q24" s="88" t="str">
        <f>IF(T_01!AW21="","",1)</f>
        <v/>
      </c>
      <c r="R24" s="87">
        <f>IF(B24="","",VLOOKUP(B24,T_01!$AT$9:$AW$39,3,FALSE))</f>
        <v>0</v>
      </c>
      <c r="S24" s="465"/>
    </row>
    <row r="25" spans="1:20" ht="15.75" customHeight="1">
      <c r="A25" s="82"/>
      <c r="B25" s="147">
        <f>T_01!AT22</f>
        <v>42076</v>
      </c>
      <c r="C25" s="148" t="str">
        <f>T_01!AU22</f>
        <v>Je</v>
      </c>
      <c r="D25" s="421"/>
      <c r="E25" s="422"/>
      <c r="F25" s="421"/>
      <c r="G25" s="422"/>
      <c r="H25" s="335"/>
      <c r="I25" s="337"/>
      <c r="J25" s="336"/>
      <c r="K25" s="337"/>
      <c r="L25" s="368">
        <f>SUM(T_01!AQ22)</f>
        <v>0</v>
      </c>
      <c r="M25" s="369">
        <f>IF(T_01!AQ22=0,0,SUM(T_01!$AQ$9+T_01!AQ10+T_01!AQ11+T_01!AQ12+T_01!AQ13+T_01!AQ14+T_01!AQ15+T_01!AQ16+T_01!AQ17+T_01!AQ18+T_01!AQ19+T_01!AQ20+T_01!AQ21+T_01!AQ22))</f>
        <v>0</v>
      </c>
      <c r="N25" s="277"/>
      <c r="O25" s="9"/>
      <c r="P25" s="279" t="str">
        <f>IF(T_01!AW22="",TRANSPOSE(T_01!AS22),T_01!AW22)</f>
        <v xml:space="preserve"> </v>
      </c>
      <c r="Q25" s="88" t="str">
        <f>IF(T_01!AW22="","",1)</f>
        <v/>
      </c>
      <c r="R25" s="87">
        <f>IF(B25="","",VLOOKUP(B25,T_01!$AT$9:$AW$39,3,FALSE))</f>
        <v>0</v>
      </c>
      <c r="S25" s="465"/>
    </row>
    <row r="26" spans="1:20" ht="15.75" customHeight="1">
      <c r="A26" s="82"/>
      <c r="B26" s="147">
        <f>T_01!AT23</f>
        <v>42077</v>
      </c>
      <c r="C26" s="148" t="str">
        <f>T_01!AU23</f>
        <v>Ve</v>
      </c>
      <c r="D26" s="421"/>
      <c r="E26" s="422"/>
      <c r="F26" s="421"/>
      <c r="G26" s="422"/>
      <c r="H26" s="335"/>
      <c r="I26" s="337"/>
      <c r="J26" s="336"/>
      <c r="K26" s="337"/>
      <c r="L26" s="368">
        <f>SUM(T_01!AQ23)</f>
        <v>0</v>
      </c>
      <c r="M26" s="369">
        <f>IF(T_01!AQ23=0,0,SUM(T_01!$AQ$9+T_01!AQ10+T_01!AQ11+T_01!AQ12+T_01!AQ13+T_01!AQ14+T_01!AQ15+T_01!AQ16+T_01!AQ17+T_01!AQ18+T_01!AQ19+T_01!AQ20+T_01!AQ21+T_01!AQ22+T_01!AQ23))</f>
        <v>0</v>
      </c>
      <c r="N26" s="277"/>
      <c r="O26" s="9"/>
      <c r="P26" s="279" t="str">
        <f>IF(T_01!AW23="",TRANSPOSE(T_01!AS23),T_01!AW23)</f>
        <v xml:space="preserve"> </v>
      </c>
      <c r="Q26" s="88" t="str">
        <f>IF(T_01!AW23="","",1)</f>
        <v/>
      </c>
      <c r="R26" s="87">
        <f>IF(B26="","",VLOOKUP(B26,T_01!$AT$9:$AW$39,3,FALSE))</f>
        <v>0</v>
      </c>
      <c r="S26" s="465"/>
    </row>
    <row r="27" spans="1:20" ht="15.75" customHeight="1">
      <c r="A27" s="82"/>
      <c r="B27" s="147">
        <f>T_01!AT24</f>
        <v>42078</v>
      </c>
      <c r="C27" s="148" t="str">
        <f>T_01!AU24</f>
        <v>Sa</v>
      </c>
      <c r="D27" s="338"/>
      <c r="E27" s="339"/>
      <c r="F27" s="338"/>
      <c r="G27" s="339"/>
      <c r="H27" s="550"/>
      <c r="I27" s="342"/>
      <c r="J27" s="341"/>
      <c r="K27" s="342"/>
      <c r="L27" s="341">
        <f>SUM(T_01!AQ24)</f>
        <v>0</v>
      </c>
      <c r="M27" s="342">
        <f>IF(T_01!AQ24=0,0,SUM(T_01!$AQ$9+T_01!AQ10+T_01!AQ11+T_01!AQ12+T_01!AQ13+T_01!AQ14+T_01!AQ15+T_01!AQ16+T_01!AQ17+T_01!AQ18+T_01!AQ19+T_01!AQ20+T_01!AQ21+T_01!AQ22+T_01!AQ23+T_01!AQ24))</f>
        <v>0</v>
      </c>
      <c r="N27" s="348"/>
      <c r="O27" s="340"/>
      <c r="P27" s="115" t="str">
        <f>IF(T_01!AW24="",TRANSPOSE(T_01!AS24),T_01!AW24)</f>
        <v xml:space="preserve"> </v>
      </c>
      <c r="Q27" s="88" t="str">
        <f>IF(T_01!AW24="","",1)</f>
        <v/>
      </c>
      <c r="R27" s="87">
        <f>IF(B27="","",VLOOKUP(B27,T_01!$AT$9:$AW$39,3,FALSE))</f>
        <v>0</v>
      </c>
      <c r="S27" s="465"/>
    </row>
    <row r="28" spans="1:20" ht="15.75" customHeight="1">
      <c r="A28" s="82"/>
      <c r="B28" s="147">
        <f>T_01!AT25</f>
        <v>42079</v>
      </c>
      <c r="C28" s="148" t="str">
        <f>T_01!AU25</f>
        <v>Di</v>
      </c>
      <c r="D28" s="338"/>
      <c r="E28" s="339"/>
      <c r="F28" s="338"/>
      <c r="G28" s="339"/>
      <c r="H28" s="550"/>
      <c r="I28" s="342"/>
      <c r="J28" s="341"/>
      <c r="K28" s="342"/>
      <c r="L28" s="341">
        <f>SUM(T_01!AQ25)</f>
        <v>0</v>
      </c>
      <c r="M28" s="342">
        <f>IF(T_01!AQ25=0,0,SUM(T_01!$AQ$9+T_01!AQ10+T_01!AQ11+T_01!AQ12+T_01!AQ13+T_01!AQ14+T_01!AQ15+T_01!AQ16+T_01!AQ17+T_01!AQ18+T_01!AQ19+T_01!AQ20+T_01!AQ21+T_01!AQ22+T_01!AQ23+T_01!AQ24+T_01!AQ25))</f>
        <v>0</v>
      </c>
      <c r="N28" s="348"/>
      <c r="O28" s="340"/>
      <c r="P28" s="115" t="str">
        <f>IF(T_01!AW25="",TRANSPOSE(T_01!AS25),T_01!AW25)</f>
        <v xml:space="preserve"> </v>
      </c>
      <c r="Q28" s="88" t="str">
        <f>IF(T_01!AW25="","",1)</f>
        <v/>
      </c>
      <c r="R28" s="87">
        <f>IF(B28="","",VLOOKUP(B28,T_01!$AT$9:$AW$39,3,FALSE))</f>
        <v>0</v>
      </c>
      <c r="S28" s="554">
        <f>SUM(L22:L28)</f>
        <v>0</v>
      </c>
    </row>
    <row r="29" spans="1:20" ht="15.75" customHeight="1">
      <c r="A29" s="82"/>
      <c r="B29" s="147">
        <f>T_01!AT26</f>
        <v>42080</v>
      </c>
      <c r="C29" s="148" t="str">
        <f>T_01!AU26</f>
        <v>Lu</v>
      </c>
      <c r="D29" s="421"/>
      <c r="E29" s="422"/>
      <c r="F29" s="421"/>
      <c r="G29" s="422"/>
      <c r="H29" s="421"/>
      <c r="I29" s="422"/>
      <c r="J29" s="421"/>
      <c r="K29" s="422"/>
      <c r="L29" s="368">
        <f>SUM(T_01!AQ26)</f>
        <v>0</v>
      </c>
      <c r="M29" s="369">
        <f>IF(T_01!AQ26=0,0,SUM(T_01!$AQ$9+T_01!AQ10+T_01!AQ11+T_01!AQ12+T_01!AQ13+T_01!AQ14+T_01!AQ15+T_01!AQ16+T_01!AQ17+T_01!AQ18+T_01!AQ19+T_01!AQ20+T_01!AQ21+T_01!AQ22+T_01!AQ23+T_01!AQ24+T_01!AQ25+T_01!AQ26))</f>
        <v>0</v>
      </c>
      <c r="N29" s="277"/>
      <c r="O29" s="9"/>
      <c r="P29" s="279" t="str">
        <f>IF(T_01!AW26="",TRANSPOSE(T_01!AS26),T_01!AW26)</f>
        <v xml:space="preserve"> </v>
      </c>
      <c r="Q29" s="88" t="str">
        <f>IF(T_01!AW26="","",1)</f>
        <v/>
      </c>
      <c r="R29" s="87">
        <f>IF(B29="","",VLOOKUP(B29,T_01!$AT$9:$AW$39,3,FALSE))</f>
        <v>0</v>
      </c>
      <c r="S29" s="399"/>
      <c r="T29" s="439"/>
    </row>
    <row r="30" spans="1:20" ht="15.75" customHeight="1">
      <c r="A30" s="82"/>
      <c r="B30" s="147">
        <f>T_01!AT27</f>
        <v>42081</v>
      </c>
      <c r="C30" s="148" t="str">
        <f>T_01!AU27</f>
        <v>Ma</v>
      </c>
      <c r="D30" s="421"/>
      <c r="E30" s="422"/>
      <c r="F30" s="421"/>
      <c r="G30" s="422"/>
      <c r="H30" s="421"/>
      <c r="I30" s="422"/>
      <c r="J30" s="421"/>
      <c r="K30" s="422"/>
      <c r="L30" s="368">
        <f>SUM(T_01!AQ27)</f>
        <v>0</v>
      </c>
      <c r="M30" s="369">
        <f>IF(T_01!AQ27=0,0,SUM(T_01!$AQ$9+T_01!AQ10+T_01!AQ11+T_01!AQ12+T_01!AQ13+T_01!AQ14+T_01!AQ15+T_01!AQ16+T_01!AQ17+T_01!AQ18+T_01!AQ19+T_01!AQ20+T_01!AQ21+T_01!AQ22+T_01!AQ23+T_01!AQ24+T_01!AQ25+T_01!AQ26+T_01!AQ27))</f>
        <v>0</v>
      </c>
      <c r="N30" s="277"/>
      <c r="O30" s="9"/>
      <c r="P30" s="279" t="str">
        <f>IF(T_01!AW27="",TRANSPOSE(T_01!AS27),T_01!AW27)</f>
        <v xml:space="preserve"> </v>
      </c>
      <c r="Q30" s="88" t="str">
        <f>IF(T_01!AW27="","",1)</f>
        <v/>
      </c>
      <c r="R30" s="87">
        <f>IF(B30="","",VLOOKUP(B30,T_01!$AT$9:$AW$39,3,FALSE))</f>
        <v>0</v>
      </c>
      <c r="S30" s="400"/>
    </row>
    <row r="31" spans="1:20" ht="15.75" customHeight="1">
      <c r="A31" s="82"/>
      <c r="B31" s="147">
        <f>T_01!AT28</f>
        <v>42082</v>
      </c>
      <c r="C31" s="148" t="str">
        <f>T_01!AU28</f>
        <v>Me</v>
      </c>
      <c r="D31" s="421"/>
      <c r="E31" s="422"/>
      <c r="F31" s="421"/>
      <c r="G31" s="422"/>
      <c r="H31" s="335"/>
      <c r="I31" s="337"/>
      <c r="J31" s="336"/>
      <c r="K31" s="337"/>
      <c r="L31" s="368">
        <f>SUM(T_01!AQ28)</f>
        <v>0</v>
      </c>
      <c r="M31" s="369">
        <f>IF(T_01!AQ28=0,0,SUM(T_01!$AQ$9+T_01!AQ10+T_01!AQ11+T_01!AQ12+T_01!AQ13+T_01!AQ14+T_01!AQ15+T_01!AQ16+T_01!AQ17+T_01!AQ18+T_01!AQ19+T_01!AQ20+T_01!AQ21+T_01!AQ22+T_01!AQ23+T_01!AQ24+T_01!AQ25+T_01!AQ26+T_01!AQ27+T_01!AQ28))</f>
        <v>0</v>
      </c>
      <c r="N31" s="277"/>
      <c r="O31" s="9"/>
      <c r="P31" s="279" t="str">
        <f>IF(T_01!AW28="",TRANSPOSE(T_01!AS28),T_01!AW28)</f>
        <v xml:space="preserve"> </v>
      </c>
      <c r="Q31" s="88" t="str">
        <f>IF(T_01!AW28="","",1)</f>
        <v/>
      </c>
      <c r="R31" s="87">
        <f>IF(B31="","",VLOOKUP(B31,T_01!$AT$9:$AW$39,3,FALSE))</f>
        <v>0</v>
      </c>
      <c r="S31" s="465"/>
    </row>
    <row r="32" spans="1:20" ht="15.75" customHeight="1">
      <c r="A32" s="82"/>
      <c r="B32" s="147">
        <f>T_01!AT29</f>
        <v>42083</v>
      </c>
      <c r="C32" s="148" t="str">
        <f>T_01!AU29</f>
        <v>Je</v>
      </c>
      <c r="D32" s="421"/>
      <c r="E32" s="422"/>
      <c r="F32" s="421"/>
      <c r="G32" s="422"/>
      <c r="H32" s="335"/>
      <c r="I32" s="337"/>
      <c r="J32" s="336"/>
      <c r="K32" s="337"/>
      <c r="L32" s="368">
        <f>SUM(T_01!AQ29)</f>
        <v>0</v>
      </c>
      <c r="M32" s="369">
        <f>IF(T_01!AQ29=0,0,SUM(T_01!$AQ$9+T_01!AQ10+T_01!AQ11+T_01!AQ12+T_01!AQ13+T_01!AQ14+T_01!AQ15+T_01!AQ16+T_01!AQ17+T_01!AQ18+T_01!AQ19+T_01!AQ20+T_01!AQ21+T_01!AQ22+T_01!AQ23+T_01!AQ24+T_01!AQ25+T_01!AQ26+T_01!AQ27+T_01!AQ28+T_01!AQ29))</f>
        <v>0</v>
      </c>
      <c r="N32" s="277"/>
      <c r="O32" s="9"/>
      <c r="P32" s="279" t="str">
        <f>IF(T_01!AW29="",TRANSPOSE(T_01!AS29),T_01!AW29)</f>
        <v xml:space="preserve"> </v>
      </c>
      <c r="Q32" s="88" t="str">
        <f>IF(T_01!AW29="","",1)</f>
        <v/>
      </c>
      <c r="R32" s="87">
        <f>IF(B32="","",VLOOKUP(B32,T_01!$AT$9:$AW$39,3,FALSE))</f>
        <v>0</v>
      </c>
      <c r="S32" s="465"/>
    </row>
    <row r="33" spans="1:21" ht="15.75" customHeight="1">
      <c r="A33" s="82"/>
      <c r="B33" s="147">
        <f>T_01!AT30</f>
        <v>42084</v>
      </c>
      <c r="C33" s="148" t="str">
        <f>T_01!AU30</f>
        <v>Ve</v>
      </c>
      <c r="D33" s="421"/>
      <c r="E33" s="422"/>
      <c r="F33" s="421"/>
      <c r="G33" s="422"/>
      <c r="H33" s="335"/>
      <c r="I33" s="337"/>
      <c r="J33" s="336"/>
      <c r="K33" s="337"/>
      <c r="L33" s="368">
        <f>SUM(T_01!AQ30)</f>
        <v>0</v>
      </c>
      <c r="M33" s="369">
        <f>IF(T_01!AQ30=0,0,SUM(T_01!$AQ$9+T_01!AQ10+T_01!AQ11+T_01!AQ12+T_01!AQ13+T_01!AQ14+T_01!AQ15+T_01!AQ16+T_01!AQ17+T_01!AQ18+T_01!AQ19+T_01!AQ20+T_01!AQ21+T_01!AQ22+T_01!AQ23+T_01!AQ24+T_01!AQ25+T_01!AQ26+T_01!AQ27+T_01!AQ28+T_01!AQ29+T_01!AQ30))</f>
        <v>0</v>
      </c>
      <c r="N33" s="277"/>
      <c r="O33" s="9"/>
      <c r="P33" s="279" t="str">
        <f>IF(T_01!AW30="",TRANSPOSE(T_01!AS30),T_01!AW30)</f>
        <v xml:space="preserve"> </v>
      </c>
      <c r="Q33" s="88" t="str">
        <f>IF(T_01!AW30="","",1)</f>
        <v/>
      </c>
      <c r="R33" s="87">
        <f>IF(B33="","",VLOOKUP(B33,T_01!$AT$9:$AW$39,3,FALSE))</f>
        <v>0</v>
      </c>
      <c r="S33" s="465"/>
    </row>
    <row r="34" spans="1:21" ht="15.75" customHeight="1">
      <c r="A34" s="82"/>
      <c r="B34" s="147">
        <f>T_01!AT31</f>
        <v>42085</v>
      </c>
      <c r="C34" s="148" t="str">
        <f>T_01!AU31</f>
        <v>Sa</v>
      </c>
      <c r="D34" s="338"/>
      <c r="E34" s="339"/>
      <c r="F34" s="338"/>
      <c r="G34" s="339"/>
      <c r="H34" s="550"/>
      <c r="I34" s="342"/>
      <c r="J34" s="341"/>
      <c r="K34" s="342"/>
      <c r="L34" s="341">
        <f>SUM(T_01!AQ31)</f>
        <v>0</v>
      </c>
      <c r="M34" s="342">
        <f>IF(T_01!AQ31=0,0,SUM(T_01!$AQ$9+T_01!AQ10+T_01!AQ11+T_01!AQ12+T_01!AQ13+T_01!AQ14+T_01!AQ15+T_01!AQ16+T_01!AQ17+T_01!AQ18+T_01!AQ19+T_01!AQ20+T_01!AQ21+T_01!AQ22+T_01!AQ23+T_01!AQ24+T_01!AQ25+T_01!AQ26+T_01!AQ27+T_01!AQ28+T_01!AQ29+T_01!AQ30+T_01!AQ31))</f>
        <v>0</v>
      </c>
      <c r="N34" s="348"/>
      <c r="O34" s="340"/>
      <c r="P34" s="115" t="str">
        <f>IF(T_01!AW31="",TRANSPOSE(T_01!AS31),T_01!AW31)</f>
        <v xml:space="preserve"> </v>
      </c>
      <c r="Q34" s="88" t="str">
        <f>IF(T_01!AW31="","",1)</f>
        <v/>
      </c>
      <c r="R34" s="87">
        <f>IF(B34="","",VLOOKUP(B34,T_01!$AT$9:$AW$39,3,FALSE))</f>
        <v>0</v>
      </c>
      <c r="S34" s="465"/>
    </row>
    <row r="35" spans="1:21" ht="15.75" customHeight="1">
      <c r="A35" s="82"/>
      <c r="B35" s="147">
        <f>T_01!AT32</f>
        <v>42086</v>
      </c>
      <c r="C35" s="148" t="str">
        <f>T_01!AU32</f>
        <v>Di</v>
      </c>
      <c r="D35" s="338"/>
      <c r="E35" s="339"/>
      <c r="F35" s="338"/>
      <c r="G35" s="339"/>
      <c r="H35" s="550"/>
      <c r="I35" s="342"/>
      <c r="J35" s="341"/>
      <c r="K35" s="342"/>
      <c r="L35" s="341">
        <f>SUM(T_01!AQ32)</f>
        <v>0</v>
      </c>
      <c r="M35" s="342">
        <f>IF(T_01!AQ32=0,0,SUM(T_01!$AQ$9+T_01!AQ10+T_01!AQ11+T_01!AQ12+T_01!AQ13+T_01!AQ14+T_01!AQ15+T_01!AQ16+T_01!AQ17+T_01!AQ18+T_01!AQ19+T_01!AQ20+T_01!AQ21+T_01!AQ22+T_01!AQ23+T_01!AQ24+T_01!AQ25+T_01!AQ26+T_01!AQ27+T_01!AQ28+T_01!AQ29+T_01!AQ30+T_01!AQ31+T_01!AQ32))</f>
        <v>0</v>
      </c>
      <c r="N35" s="348"/>
      <c r="O35" s="340"/>
      <c r="P35" s="115" t="str">
        <f>IF(T_01!AW32="",TRANSPOSE(T_01!AS32),T_01!AW32)</f>
        <v xml:space="preserve"> </v>
      </c>
      <c r="Q35" s="88" t="str">
        <f>IF(T_01!AW32="","",1)</f>
        <v/>
      </c>
      <c r="R35" s="87">
        <f>IF(B35="","",VLOOKUP(B35,T_01!$AT$9:$AW$39,3,FALSE))</f>
        <v>0</v>
      </c>
      <c r="S35" s="554">
        <f>SUM(L29:L35)</f>
        <v>0</v>
      </c>
    </row>
    <row r="36" spans="1:21" ht="15.75" customHeight="1">
      <c r="A36" s="82"/>
      <c r="B36" s="147">
        <f>T_01!AT33</f>
        <v>42087</v>
      </c>
      <c r="C36" s="148" t="str">
        <f>T_01!AU33</f>
        <v>Lu</v>
      </c>
      <c r="D36" s="421"/>
      <c r="E36" s="422"/>
      <c r="F36" s="421"/>
      <c r="G36" s="422"/>
      <c r="H36" s="421"/>
      <c r="I36" s="422"/>
      <c r="J36" s="421"/>
      <c r="K36" s="422"/>
      <c r="L36" s="368">
        <f>SUM(T_01!AQ33)</f>
        <v>0</v>
      </c>
      <c r="M36" s="369">
        <f>IF(T_01!AQ33=0,0,SUM(T_01!$AQ$9+T_01!AQ10+T_01!AQ11+T_01!AQ12+T_01!AQ13+T_01!AQ14+T_01!AQ15+T_01!AQ16+T_01!AQ17+T_01!AQ18+T_01!AQ19+T_01!AQ20+T_01!AQ21+T_01!AQ22+T_01!AQ23+T_01!AQ24+T_01!AQ25+T_01!AQ26+T_01!AQ27+T_01!AQ28+T_01!AQ29+T_01!AQ30+T_01!AQ31+T_01!AQ32+T_01!AQ33))</f>
        <v>0</v>
      </c>
      <c r="N36" s="277"/>
      <c r="O36" s="9"/>
      <c r="P36" s="279" t="str">
        <f>IF(T_01!AW33="",TRANSPOSE(T_01!AS33),T_01!AW33)</f>
        <v xml:space="preserve"> </v>
      </c>
      <c r="Q36" s="88" t="str">
        <f>IF(T_01!AW33="","",1)</f>
        <v/>
      </c>
      <c r="R36" s="87">
        <f>IF(B36="","",VLOOKUP(B36,T_01!$AT$9:$AW$39,3,FALSE))</f>
        <v>0</v>
      </c>
      <c r="S36" s="399"/>
      <c r="T36" s="439"/>
    </row>
    <row r="37" spans="1:21" ht="15.75" customHeight="1">
      <c r="A37" s="82"/>
      <c r="B37" s="147">
        <f>T_01!AT34</f>
        <v>42088</v>
      </c>
      <c r="C37" s="148" t="str">
        <f>T_01!AU34</f>
        <v>Ma</v>
      </c>
      <c r="D37" s="421"/>
      <c r="E37" s="422"/>
      <c r="F37" s="421"/>
      <c r="G37" s="422"/>
      <c r="H37" s="421"/>
      <c r="I37" s="422"/>
      <c r="J37" s="421"/>
      <c r="K37" s="422"/>
      <c r="L37" s="368">
        <f>SUM(T_01!AQ34)</f>
        <v>0</v>
      </c>
      <c r="M37" s="369">
        <f>IF(T_01!AQ34=0,0,SUM(T_01!$AQ$9+T_01!AQ10+T_01!AQ11+T_01!AQ12+T_01!AQ13+T_01!AQ14+T_01!AQ15+T_01!AQ16+T_01!AQ17+T_01!AQ18+T_01!AQ19+T_01!AQ20+T_01!AQ21+T_01!AQ22+T_01!AQ23+T_01!AQ24+T_01!AQ25+T_01!AQ26+T_01!AQ27+T_01!AQ28+T_01!AQ29+T_01!AQ30+T_01!AQ31+T_01!AQ32+T_01!AQ33+T_01!AQ34))</f>
        <v>0</v>
      </c>
      <c r="N37" s="277"/>
      <c r="O37" s="9"/>
      <c r="P37" s="279" t="str">
        <f>IF(T_01!AW34="",TRANSPOSE(T_01!AS34),T_01!AW34)</f>
        <v xml:space="preserve"> </v>
      </c>
      <c r="Q37" s="88" t="str">
        <f>IF(T_01!AW34="","",1)</f>
        <v/>
      </c>
      <c r="R37" s="87">
        <f>IF(B37="","",VLOOKUP(B37,T_01!$AT$9:$AW$39,3,FALSE))</f>
        <v>0</v>
      </c>
      <c r="S37" s="400"/>
    </row>
    <row r="38" spans="1:21" ht="15.75" customHeight="1">
      <c r="A38" s="82"/>
      <c r="B38" s="147">
        <f>T_01!AT35</f>
        <v>42089</v>
      </c>
      <c r="C38" s="148" t="str">
        <f>T_01!AU35</f>
        <v>Me</v>
      </c>
      <c r="D38" s="421"/>
      <c r="E38" s="422"/>
      <c r="F38" s="421"/>
      <c r="G38" s="422"/>
      <c r="H38" s="335"/>
      <c r="I38" s="337"/>
      <c r="J38" s="336"/>
      <c r="K38" s="337"/>
      <c r="L38" s="368">
        <f>SUM(T_01!AQ35)</f>
        <v>0</v>
      </c>
      <c r="M38" s="369">
        <f>IF(T_01!AQ35=0,0,SUM(T_01!$AQ$9+T_01!AQ10+T_01!AQ11+T_01!AQ12+T_01!AQ13+T_01!AQ14+T_01!AQ15+T_01!AQ16+T_01!AQ17+T_01!AQ18+T_01!AQ19+T_01!AQ20+T_01!AQ21+T_01!AQ22+T_01!AQ23+T_01!AQ24+T_01!AQ25+T_01!AQ26+T_01!AQ27+T_01!AQ28+T_01!AQ29+T_01!AQ30+T_01!AQ31+T_01!AQ32+T_01!AQ33+T_01!AQ34+T_01!AQ35))</f>
        <v>0</v>
      </c>
      <c r="N38" s="277"/>
      <c r="O38" s="9"/>
      <c r="P38" s="279" t="str">
        <f>IF(T_01!AW35="",TRANSPOSE(T_01!AS35),T_01!AW35)</f>
        <v xml:space="preserve"> </v>
      </c>
      <c r="Q38" s="88" t="str">
        <f>IF(T_01!AW35="","",1)</f>
        <v/>
      </c>
      <c r="R38" s="87">
        <f>IF(B38="","",VLOOKUP(B38,T_01!$AT$9:$AW$39,3,FALSE))</f>
        <v>0</v>
      </c>
      <c r="S38" s="465"/>
    </row>
    <row r="39" spans="1:21" ht="15.75" customHeight="1">
      <c r="A39" s="82"/>
      <c r="B39" s="147">
        <f>T_01!AT36</f>
        <v>42090</v>
      </c>
      <c r="C39" s="148" t="str">
        <f>T_01!AU36</f>
        <v>Je</v>
      </c>
      <c r="D39" s="421"/>
      <c r="E39" s="422"/>
      <c r="F39" s="421"/>
      <c r="G39" s="422"/>
      <c r="H39" s="335"/>
      <c r="I39" s="337"/>
      <c r="J39" s="336"/>
      <c r="K39" s="337"/>
      <c r="L39" s="368">
        <f>SUM(T_01!AQ36)</f>
        <v>0</v>
      </c>
      <c r="M39" s="369">
        <f>IF(T_01!AQ36=0,0,SUM(T_01!$AQ$9+T_01!AQ10+T_01!AQ11+T_01!AQ12+T_01!AQ13+T_01!AQ14+T_01!AQ15+T_01!AQ16+T_01!AQ17+T_01!AQ18+T_01!AQ19+T_01!AQ20+T_01!AQ21+T_01!AQ22+T_01!AQ23+T_01!AQ24+T_01!AQ25+T_01!AQ26+T_01!AQ27+T_01!AQ28+T_01!AQ29+T_01!AQ30+T_01!AQ31+T_01!AQ32+T_01!AQ33+T_01!AQ34+T_01!AQ35+T_01!AQ36))</f>
        <v>0</v>
      </c>
      <c r="N39" s="277"/>
      <c r="O39" s="9"/>
      <c r="P39" s="279" t="str">
        <f>IF(T_01!AW36="",TRANSPOSE(T_01!AS36),T_01!AW36)</f>
        <v xml:space="preserve"> </v>
      </c>
      <c r="Q39" s="88" t="str">
        <f>IF(T_01!AW36="","",1)</f>
        <v/>
      </c>
      <c r="R39" s="87">
        <f>IF(B39="","",VLOOKUP(B39,T_01!$AT$9:$AW$39,3,FALSE))</f>
        <v>0</v>
      </c>
      <c r="S39" s="465"/>
    </row>
    <row r="40" spans="1:21" ht="15.75" customHeight="1">
      <c r="A40" s="82"/>
      <c r="B40" s="147">
        <f>T_01!AT37</f>
        <v>42091</v>
      </c>
      <c r="C40" s="148" t="str">
        <f>T_01!AU37</f>
        <v>Ve</v>
      </c>
      <c r="D40" s="421"/>
      <c r="E40" s="422"/>
      <c r="F40" s="421"/>
      <c r="G40" s="422"/>
      <c r="H40" s="335"/>
      <c r="I40" s="337"/>
      <c r="J40" s="336"/>
      <c r="K40" s="337"/>
      <c r="L40" s="368">
        <f>SUM(T_01!AQ37)</f>
        <v>0</v>
      </c>
      <c r="M40" s="369">
        <f>IF(T_01!AQ37=0,0,SUM(T_01!$AQ$9+T_01!AQ10+T_01!AQ11+T_01!AQ12+T_01!AQ13+T_01!AQ14+T_01!AQ15+T_01!AQ16+T_01!AQ17+T_01!AQ18+T_01!AQ19+T_01!AQ20+T_01!AQ21+T_01!AQ22+T_01!AQ23+T_01!AQ24+T_01!AQ25+T_01!AQ26+T_01!AQ27+T_01!AQ28+T_01!AQ29+T_01!AQ30+T_01!AQ31+T_01!AQ32+T_01!AQ33+T_01!AQ34+T_01!AQ35+T_01!AQ36+T_01!AQ37))</f>
        <v>0</v>
      </c>
      <c r="N40" s="277"/>
      <c r="O40" s="9"/>
      <c r="P40" s="279" t="str">
        <f>IF(T_01!AW37="",TRANSPOSE(T_01!AS37),T_01!AW37)</f>
        <v xml:space="preserve"> </v>
      </c>
      <c r="Q40" s="88" t="str">
        <f>IF(T_01!AW37="","",1)</f>
        <v/>
      </c>
      <c r="R40" s="87">
        <f>IF(B40="","",VLOOKUP(B40,T_01!$AT$9:$AW$39,3,FALSE))</f>
        <v>0</v>
      </c>
      <c r="S40" s="465"/>
    </row>
    <row r="41" spans="1:21" ht="15.75" customHeight="1">
      <c r="A41" s="82"/>
      <c r="B41" s="147">
        <f>T_01!AT38</f>
        <v>42092</v>
      </c>
      <c r="C41" s="148" t="str">
        <f>T_01!AU38</f>
        <v>Sa</v>
      </c>
      <c r="D41" s="338"/>
      <c r="E41" s="339"/>
      <c r="F41" s="338"/>
      <c r="G41" s="339"/>
      <c r="H41" s="550"/>
      <c r="I41" s="342"/>
      <c r="J41" s="341"/>
      <c r="K41" s="342"/>
      <c r="L41" s="341">
        <f>SUM(T_01!AQ38)</f>
        <v>0</v>
      </c>
      <c r="M41" s="342">
        <f>IF(T_01!AQ38=0,0,SUM(T_01!$AQ$9+T_01!AQ10+T_01!AQ11+T_01!AQ12+T_01!AQ13+T_01!AQ14+T_01!AQ15+T_01!AQ16+T_01!AQ17+T_01!AQ18+T_01!AQ19+T_01!AQ20+T_01!AQ21+T_01!AQ22+T_01!AQ23+T_01!AQ24+T_01!AQ25+T_01!AQ26+T_01!AQ27+T_01!AQ28+T_01!AQ29+T_01!AQ30+T_01!AQ31+T_01!AQ32+T_01!AQ33+T_01!AQ34+T_01!AQ35+T_01!AQ36+T_01!AQ37+T_01!AQ38))</f>
        <v>0</v>
      </c>
      <c r="N41" s="348"/>
      <c r="O41" s="340"/>
      <c r="P41" s="115" t="str">
        <f>IF(T_01!AW38="",TRANSPOSE(T_01!AS38),T_01!AW38)</f>
        <v xml:space="preserve"> </v>
      </c>
      <c r="Q41" s="88" t="e">
        <f>IF(T_01!#REF!="","",1)</f>
        <v>#REF!</v>
      </c>
      <c r="R41" s="87">
        <f>IF(B41="","",VLOOKUP(B41,T_01!$AT$9:$AW$39,3,FALSE))</f>
        <v>0</v>
      </c>
      <c r="S41" s="465"/>
    </row>
    <row r="42" spans="1:21" ht="15.75" customHeight="1">
      <c r="A42" s="82"/>
      <c r="B42" s="147">
        <f>T_01!AT39</f>
        <v>42093</v>
      </c>
      <c r="C42" s="148" t="str">
        <f>T_01!AU39</f>
        <v>Di</v>
      </c>
      <c r="D42" s="359"/>
      <c r="E42" s="360"/>
      <c r="F42" s="359"/>
      <c r="G42" s="360"/>
      <c r="H42" s="359"/>
      <c r="I42" s="360"/>
      <c r="J42" s="359"/>
      <c r="K42" s="360"/>
      <c r="L42" s="351">
        <f>SUM(T_01!AQ39)</f>
        <v>0</v>
      </c>
      <c r="M42" s="352">
        <f>IF(T_01!AQ39=0,0,SUM(T_01!$AQ$9+T_01!AQ10+T_01!AQ11+T_01!AQ12+T_01!AQ13+T_01!AQ14+T_01!AQ15+T_01!AQ16+T_01!AQ17+T_01!AQ18+T_01!AQ19+T_01!AQ20+T_01!AQ21+T_01!AQ22+T_01!AQ23+T_01!AQ24+T_01!AQ25+T_01!AQ26+T_01!AQ27+T_01!AQ28+T_01!AQ29+T_01!AQ30+T_01!AQ31+T_01!AQ32+T_01!AQ33+T_01!AQ34+T_01!AQ35+T_01!AQ36+T_01!AQ37+T_01!AQ38+T_01!AQ39))</f>
        <v>0</v>
      </c>
      <c r="N42" s="362"/>
      <c r="O42" s="361"/>
      <c r="P42" s="363" t="str">
        <f>IF(T_01!AW39="",TRANSPOSE(T_01!AS39),T_01!AW39)</f>
        <v xml:space="preserve"> </v>
      </c>
      <c r="Q42" s="88" t="str">
        <f>IF(T_01!AW39="","",1)</f>
        <v/>
      </c>
      <c r="R42" s="87">
        <f>IF(B42="","",VLOOKUP(B42,T_01!$AT$9:$AW$39,3,FALSE))</f>
        <v>0</v>
      </c>
      <c r="S42" s="465"/>
    </row>
    <row r="43" spans="1:21" ht="15.75" customHeight="1">
      <c r="A43" s="82"/>
      <c r="B43" s="147"/>
      <c r="C43" s="148"/>
      <c r="D43" s="343"/>
      <c r="E43" s="126"/>
      <c r="F43" s="151"/>
      <c r="G43" s="268"/>
      <c r="H43" s="126"/>
      <c r="I43" s="151"/>
      <c r="J43" s="269"/>
      <c r="K43" s="268"/>
      <c r="L43" s="268"/>
      <c r="M43" s="151"/>
      <c r="N43" s="249"/>
      <c r="O43" s="344"/>
      <c r="P43" s="345"/>
      <c r="Q43" s="88"/>
      <c r="R43" s="87" t="str">
        <f>IF(B43="","",VLOOKUP(B43,T_01!$AT$9:$AW$39,3,FALSE))</f>
        <v/>
      </c>
      <c r="S43" s="399">
        <f>SUM(L36:L42)</f>
        <v>0</v>
      </c>
      <c r="T43" s="439"/>
      <c r="U43" s="253"/>
    </row>
    <row r="44" spans="1:21" ht="15" customHeight="1">
      <c r="A44" s="82"/>
      <c r="B44" s="245"/>
      <c r="C44" s="246"/>
      <c r="D44" s="148"/>
      <c r="E44" s="126"/>
      <c r="F44" s="151"/>
      <c r="G44" s="268"/>
      <c r="H44" s="126"/>
      <c r="I44" s="151"/>
      <c r="J44" s="269"/>
      <c r="K44" s="270"/>
      <c r="L44" s="270"/>
      <c r="M44" s="151"/>
      <c r="N44" s="249"/>
      <c r="O44" s="271"/>
      <c r="P44" s="272"/>
      <c r="Q44" s="88"/>
      <c r="R44" s="87" t="str">
        <f>IF(B44="","",VLOOKUP(B44,T_01!$AT$9:$AW$39,3,FALSE))</f>
        <v/>
      </c>
      <c r="S44" s="468"/>
    </row>
    <row r="45" spans="1:21" ht="7.5" customHeight="1">
      <c r="A45" s="82"/>
      <c r="B45" s="245"/>
      <c r="C45" s="246"/>
      <c r="D45" s="246"/>
      <c r="E45" s="246"/>
      <c r="F45" s="246"/>
      <c r="G45" s="246"/>
      <c r="H45" s="246"/>
      <c r="I45" s="246"/>
      <c r="J45" s="246"/>
      <c r="K45" s="246"/>
      <c r="L45" s="246"/>
      <c r="M45" s="246"/>
      <c r="N45" s="246"/>
      <c r="O45" s="246"/>
      <c r="P45" s="247"/>
      <c r="Q45" s="88"/>
    </row>
    <row r="46" spans="1:21" s="254" customFormat="1" ht="15" customHeight="1">
      <c r="A46" s="77"/>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88"/>
      <c r="R46" s="88"/>
      <c r="S46" s="250"/>
    </row>
    <row r="47" spans="1:21" s="254" customFormat="1" ht="15" customHeight="1">
      <c r="A47" s="77"/>
      <c r="B47" s="149"/>
      <c r="C47" s="127"/>
      <c r="D47" s="152" t="str">
        <f>Texttabelle!E66</f>
        <v>Total des heures travaillées</v>
      </c>
      <c r="E47" s="152"/>
      <c r="F47" s="152"/>
      <c r="G47" s="152"/>
      <c r="H47" s="152"/>
      <c r="I47" s="152"/>
      <c r="J47" s="153"/>
      <c r="K47" s="153"/>
      <c r="L47" s="152">
        <f>SUM(S14,S21,S28,S35,S43)</f>
        <v>0</v>
      </c>
      <c r="M47" s="387"/>
      <c r="N47" s="462" t="str">
        <f>Texttabelle!E107</f>
        <v xml:space="preserve">pour l'année </v>
      </c>
      <c r="O47" s="153"/>
      <c r="P47" s="385">
        <f>Bilanz_bilan!D13</f>
        <v>0</v>
      </c>
      <c r="Q47" s="88"/>
      <c r="R47" s="88"/>
      <c r="S47" s="250"/>
    </row>
    <row r="48" spans="1:21" s="254" customFormat="1" ht="15" customHeight="1">
      <c r="A48" s="77"/>
      <c r="B48" s="149"/>
      <c r="C48" s="127"/>
      <c r="D48" s="448" t="str">
        <f>Texttabelle!E105</f>
        <v>Solde temps de travail du mois actuel</v>
      </c>
      <c r="E48" s="413"/>
      <c r="F48" s="413"/>
      <c r="G48" s="413"/>
      <c r="H48" s="454"/>
      <c r="I48" s="454"/>
      <c r="J48" s="414"/>
      <c r="K48" s="414"/>
      <c r="L48" s="413">
        <f>L47-L46</f>
        <v>0</v>
      </c>
      <c r="M48" s="387"/>
      <c r="N48" s="240" t="str">
        <f>Texttabelle!E20</f>
        <v>Solde de vacances</v>
      </c>
      <c r="O48" s="126"/>
      <c r="P48" s="155"/>
      <c r="Q48" s="88"/>
      <c r="R48" s="88"/>
      <c r="S48" s="250"/>
    </row>
    <row r="49" spans="1:19" s="254" customFormat="1" ht="15" customHeight="1">
      <c r="A49" s="77"/>
      <c r="B49" s="149"/>
      <c r="C49" s="127"/>
      <c r="D49" s="152"/>
      <c r="E49" s="152"/>
      <c r="F49" s="152"/>
      <c r="G49" s="152"/>
      <c r="H49" s="455"/>
      <c r="I49" s="455"/>
      <c r="J49" s="153"/>
      <c r="K49" s="153"/>
      <c r="L49" s="152"/>
      <c r="M49" s="387"/>
      <c r="N49" s="153" t="str">
        <f>Texttabelle!E70</f>
        <v>fin de mois</v>
      </c>
      <c r="O49" s="126"/>
      <c r="P49" s="385">
        <f ca="1">IF(TODAY()&lt;B12,0,Februar_février!P49-(Bilanz_bilan!F32))</f>
        <v>0</v>
      </c>
      <c r="Q49" s="88"/>
      <c r="R49" s="88"/>
      <c r="S49" s="250"/>
    </row>
    <row r="50" spans="1:19" s="254" customFormat="1" ht="15" customHeight="1">
      <c r="A50" s="77"/>
      <c r="B50" s="150"/>
      <c r="C50" s="126"/>
      <c r="D50" s="453"/>
      <c r="E50" s="160"/>
      <c r="F50" s="419"/>
      <c r="G50" s="419"/>
      <c r="H50" s="455"/>
      <c r="I50" s="455"/>
      <c r="J50" s="419"/>
      <c r="K50" s="419"/>
      <c r="L50" s="152"/>
      <c r="M50" s="152"/>
      <c r="N50" s="154"/>
      <c r="O50" s="126"/>
      <c r="P50" s="155"/>
      <c r="Q50" s="87" t="str">
        <f>IF(T_01!O43="","",1)</f>
        <v/>
      </c>
      <c r="R50" s="87"/>
      <c r="S50" s="250"/>
    </row>
    <row r="51" spans="1:19" s="254" customFormat="1" ht="15" customHeight="1">
      <c r="A51" s="77"/>
      <c r="B51" s="150"/>
      <c r="C51" s="126"/>
      <c r="D51" s="453"/>
      <c r="E51" s="160"/>
      <c r="F51" s="419"/>
      <c r="G51" s="419"/>
      <c r="H51" s="440"/>
      <c r="I51" s="440"/>
      <c r="J51" s="419"/>
      <c r="K51" s="419"/>
      <c r="L51" s="152"/>
      <c r="M51" s="152"/>
      <c r="N51" s="154"/>
      <c r="O51" s="126"/>
      <c r="P51" s="155"/>
      <c r="Q51" s="87"/>
      <c r="R51" s="87"/>
      <c r="S51" s="250"/>
    </row>
    <row r="52" spans="1:19" s="254" customFormat="1" ht="7.5" customHeight="1">
      <c r="A52" s="77"/>
      <c r="B52" s="150"/>
      <c r="C52" s="126"/>
      <c r="D52" s="159"/>
      <c r="E52" s="160"/>
      <c r="F52" s="160"/>
      <c r="G52" s="160"/>
      <c r="H52" s="160"/>
      <c r="I52" s="160"/>
      <c r="J52" s="160"/>
      <c r="K52" s="160"/>
      <c r="L52" s="273"/>
      <c r="M52" s="161"/>
      <c r="N52" s="154"/>
      <c r="O52" s="160"/>
      <c r="P52" s="155"/>
      <c r="Q52" s="87"/>
      <c r="R52" s="87"/>
      <c r="S52" s="250"/>
    </row>
    <row r="53" spans="1:19" s="254" customFormat="1" ht="19.5" customHeight="1">
      <c r="A53" s="77"/>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c r="Q53" s="87"/>
      <c r="R53" s="87"/>
      <c r="S53" s="250"/>
    </row>
    <row r="54" spans="1:19" s="254" customFormat="1" ht="7.5" customHeight="1" thickBot="1">
      <c r="A54" s="77"/>
      <c r="B54" s="135"/>
      <c r="C54" s="136"/>
      <c r="D54" s="137"/>
      <c r="E54" s="137"/>
      <c r="F54" s="137"/>
      <c r="G54" s="137"/>
      <c r="H54" s="137"/>
      <c r="I54" s="137"/>
      <c r="J54" s="137"/>
      <c r="K54" s="137"/>
      <c r="L54" s="137"/>
      <c r="M54" s="137"/>
      <c r="N54" s="138"/>
      <c r="O54" s="137"/>
      <c r="P54" s="139"/>
      <c r="Q54" s="87"/>
      <c r="R54" s="87"/>
      <c r="S54" s="250"/>
    </row>
    <row r="55" spans="1:19" s="254" customFormat="1" ht="7.5" customHeight="1">
      <c r="A55" s="77"/>
      <c r="B55" s="106"/>
      <c r="C55" s="107"/>
      <c r="D55" s="108"/>
      <c r="E55" s="108"/>
      <c r="F55" s="108"/>
      <c r="G55" s="108"/>
      <c r="H55" s="108"/>
      <c r="I55" s="108"/>
      <c r="J55" s="108"/>
      <c r="K55" s="108"/>
      <c r="L55" s="108"/>
      <c r="M55" s="108"/>
      <c r="N55" s="109"/>
      <c r="O55" s="108"/>
      <c r="P55" s="110"/>
      <c r="Q55" s="87"/>
      <c r="R55" s="87"/>
      <c r="S55" s="250"/>
    </row>
    <row r="56" spans="1:19" s="254" customFormat="1" ht="15" customHeight="1">
      <c r="A56" s="77"/>
      <c r="B56" s="119" t="s">
        <v>6</v>
      </c>
      <c r="C56" s="112"/>
      <c r="D56" s="113"/>
      <c r="E56" s="113"/>
      <c r="F56" s="113"/>
      <c r="G56" s="113"/>
      <c r="H56" s="113"/>
      <c r="I56" s="113"/>
      <c r="J56" s="116" t="str">
        <f>Texttabelle!E75</f>
        <v>Enregistrement du temps de travail</v>
      </c>
      <c r="K56" s="113"/>
      <c r="L56" s="113"/>
      <c r="M56" s="113"/>
      <c r="N56" s="295"/>
      <c r="O56" s="113"/>
      <c r="P56" s="115"/>
      <c r="Q56" s="87"/>
      <c r="R56" s="87"/>
      <c r="S56" s="250"/>
    </row>
    <row r="57" spans="1:19" s="254" customFormat="1" ht="7.5" customHeight="1">
      <c r="A57" s="77"/>
      <c r="B57" s="111"/>
      <c r="C57" s="112"/>
      <c r="D57" s="113"/>
      <c r="E57" s="113"/>
      <c r="F57" s="113"/>
      <c r="G57" s="113"/>
      <c r="H57" s="113"/>
      <c r="I57" s="113"/>
      <c r="J57" s="114"/>
      <c r="K57" s="113"/>
      <c r="L57" s="113"/>
      <c r="M57" s="113"/>
      <c r="N57" s="295"/>
      <c r="O57" s="113"/>
      <c r="P57" s="115"/>
      <c r="Q57" s="87"/>
      <c r="R57" s="87"/>
      <c r="S57" s="250"/>
    </row>
    <row r="58" spans="1:19" s="254" customFormat="1" ht="15" customHeight="1">
      <c r="A58" s="77"/>
      <c r="B58" s="120" t="str">
        <f>"1 "&amp;Texttabelle!E35</f>
        <v>1 vacances</v>
      </c>
      <c r="C58" s="112"/>
      <c r="D58" s="294"/>
      <c r="E58" s="113"/>
      <c r="F58" s="113"/>
      <c r="G58" s="113"/>
      <c r="H58" s="113"/>
      <c r="I58" s="113"/>
      <c r="J58" s="114" t="str">
        <f>Texttabelle!E76</f>
        <v>Entrée valeur positive: 1:00</v>
      </c>
      <c r="K58" s="113"/>
      <c r="L58" s="113"/>
      <c r="M58" s="113"/>
      <c r="N58" s="295"/>
      <c r="O58" s="113"/>
      <c r="P58" s="115"/>
      <c r="Q58" s="87"/>
      <c r="R58" s="87"/>
      <c r="S58" s="250"/>
    </row>
    <row r="59" spans="1:19" s="254" customFormat="1" ht="15" customHeight="1">
      <c r="A59" s="77"/>
      <c r="B59" s="120" t="str">
        <f>"2 "&amp;Texttabelle!E36</f>
        <v>2 maladie</v>
      </c>
      <c r="C59" s="112"/>
      <c r="D59" s="294"/>
      <c r="E59" s="113"/>
      <c r="F59" s="113"/>
      <c r="G59" s="113"/>
      <c r="H59" s="113"/>
      <c r="I59" s="113"/>
      <c r="J59" s="114" t="str">
        <f>Texttabelle!E77</f>
        <v>Entrée valeur négative: -"1:00"</v>
      </c>
      <c r="K59" s="113"/>
      <c r="L59" s="113"/>
      <c r="M59" s="113"/>
      <c r="N59" s="295"/>
      <c r="O59" s="113"/>
      <c r="P59" s="115"/>
      <c r="Q59" s="87"/>
      <c r="R59" s="87"/>
      <c r="S59" s="250"/>
    </row>
    <row r="60" spans="1:19" s="254" customFormat="1" ht="15" customHeight="1">
      <c r="A60" s="77"/>
      <c r="B60" s="120" t="str">
        <f>"3 "&amp;Texttabelle!E37</f>
        <v>3 accident</v>
      </c>
      <c r="C60" s="112"/>
      <c r="D60" s="294"/>
      <c r="E60" s="113"/>
      <c r="F60" s="113"/>
      <c r="G60" s="113"/>
      <c r="H60" s="113"/>
      <c r="I60" s="113"/>
      <c r="J60" s="114"/>
      <c r="K60" s="113"/>
      <c r="L60" s="113"/>
      <c r="M60" s="113"/>
      <c r="N60" s="295"/>
      <c r="O60" s="113"/>
      <c r="P60" s="115"/>
      <c r="Q60" s="87"/>
      <c r="R60" s="87"/>
      <c r="S60" s="250"/>
    </row>
    <row r="61" spans="1:19" s="254" customFormat="1" ht="15" customHeight="1">
      <c r="A61" s="77"/>
      <c r="B61" s="120" t="str">
        <f>"4 "&amp;Texttabelle!E38</f>
        <v>4 militaire / s. civil / maternité</v>
      </c>
      <c r="C61" s="112"/>
      <c r="D61" s="294"/>
      <c r="E61" s="294"/>
      <c r="F61" s="115" t="str">
        <f>"9 "&amp;Texttabelle!E74</f>
        <v>9 correction</v>
      </c>
      <c r="G61" s="124"/>
      <c r="H61" s="294"/>
      <c r="I61" s="124"/>
      <c r="J61" s="116" t="str">
        <f>Texttabelle!E78</f>
        <v>vacances:</v>
      </c>
      <c r="K61" s="113"/>
      <c r="L61" s="113"/>
      <c r="M61" s="113"/>
      <c r="N61" s="295"/>
      <c r="O61" s="113"/>
      <c r="P61" s="115"/>
      <c r="Q61" s="87"/>
      <c r="R61" s="87"/>
      <c r="S61" s="250"/>
    </row>
    <row r="62" spans="1:19" s="254" customFormat="1" ht="15" customHeight="1">
      <c r="A62" s="77"/>
      <c r="B62" s="120" t="str">
        <f>"5 "&amp;Texttabelle!E39</f>
        <v>5 absence payée</v>
      </c>
      <c r="C62" s="112"/>
      <c r="D62" s="294"/>
      <c r="E62" s="294"/>
      <c r="F62" s="563" t="str">
        <f>"10 "&amp;Texttabelle!E85</f>
        <v xml:space="preserve">10 Trav. suppl. pris </v>
      </c>
      <c r="G62" s="113"/>
      <c r="H62" s="294"/>
      <c r="I62" s="113"/>
      <c r="J62" s="114" t="str">
        <f>Texttabelle!E79</f>
        <v>selon taux d'activité (100% = 8:00 h / 80% = 6:24 h)</v>
      </c>
      <c r="K62" s="113"/>
      <c r="L62" s="113"/>
      <c r="M62" s="113"/>
      <c r="N62" s="295"/>
      <c r="O62" s="113"/>
      <c r="P62" s="115"/>
      <c r="Q62" s="87"/>
      <c r="R62" s="87"/>
      <c r="S62" s="250"/>
    </row>
    <row r="63" spans="1:19" s="254" customFormat="1" ht="4.5" customHeight="1" thickBot="1">
      <c r="A63" s="77"/>
      <c r="B63" s="117"/>
      <c r="C63" s="118"/>
      <c r="D63" s="121"/>
      <c r="E63" s="121"/>
      <c r="F63" s="121"/>
      <c r="G63" s="121"/>
      <c r="H63" s="121"/>
      <c r="I63" s="121"/>
      <c r="J63" s="121"/>
      <c r="K63" s="121"/>
      <c r="L63" s="121"/>
      <c r="M63" s="121"/>
      <c r="N63" s="122"/>
      <c r="O63" s="121"/>
      <c r="P63" s="123"/>
      <c r="Q63" s="87"/>
      <c r="R63" s="87"/>
      <c r="S63" s="250"/>
    </row>
    <row r="64" spans="1:19" s="254" customFormat="1" ht="15" customHeight="1">
      <c r="A64" s="77"/>
      <c r="B64" s="77"/>
      <c r="C64" s="77"/>
      <c r="D64" s="78"/>
      <c r="E64" s="78"/>
      <c r="F64" s="78"/>
      <c r="G64" s="78"/>
      <c r="H64" s="78"/>
      <c r="I64" s="78"/>
      <c r="J64" s="78"/>
      <c r="K64" s="78"/>
      <c r="L64" s="78"/>
      <c r="M64" s="78"/>
      <c r="N64" s="79"/>
      <c r="O64" s="78"/>
      <c r="P64" s="80"/>
      <c r="Q64" s="87"/>
      <c r="R64" s="87"/>
      <c r="S64" s="250"/>
    </row>
    <row r="65" spans="1:19" s="254" customFormat="1" ht="186" customHeight="1">
      <c r="A65" s="77"/>
      <c r="B65" s="575">
        <f>Texttabelle!E80</f>
        <v>0</v>
      </c>
      <c r="C65" s="576"/>
      <c r="D65" s="576"/>
      <c r="E65" s="576"/>
      <c r="F65" s="576"/>
      <c r="G65" s="576"/>
      <c r="H65" s="576"/>
      <c r="I65" s="576"/>
      <c r="J65" s="576"/>
      <c r="K65" s="576"/>
      <c r="L65" s="576"/>
      <c r="M65" s="576"/>
      <c r="N65" s="576"/>
      <c r="O65" s="576"/>
      <c r="P65" s="576"/>
      <c r="Q65" s="87"/>
      <c r="R65" s="87"/>
      <c r="S65" s="250"/>
    </row>
    <row r="66" spans="1:19" ht="15" customHeight="1">
      <c r="A66" s="82"/>
      <c r="B66" s="82"/>
      <c r="C66" s="82"/>
      <c r="D66" s="82"/>
      <c r="E66" s="82"/>
      <c r="F66" s="82"/>
      <c r="G66" s="82"/>
      <c r="H66" s="82"/>
      <c r="I66" s="82"/>
      <c r="J66" s="82"/>
      <c r="K66" s="82"/>
      <c r="L66" s="82"/>
      <c r="M66" s="82"/>
      <c r="N66" s="82"/>
      <c r="O66" s="82"/>
      <c r="P66" s="82"/>
      <c r="Q66" s="365"/>
    </row>
    <row r="67" spans="1:19" s="254" customFormat="1" ht="170.25" customHeight="1">
      <c r="A67" s="77"/>
      <c r="B67" s="575">
        <f>Texttabelle!E81</f>
        <v>0</v>
      </c>
      <c r="C67" s="576"/>
      <c r="D67" s="576"/>
      <c r="E67" s="576"/>
      <c r="F67" s="576"/>
      <c r="G67" s="576"/>
      <c r="H67" s="576"/>
      <c r="I67" s="576"/>
      <c r="J67" s="576"/>
      <c r="K67" s="576"/>
      <c r="L67" s="576"/>
      <c r="M67" s="576"/>
      <c r="N67" s="576"/>
      <c r="O67" s="576"/>
      <c r="P67" s="576"/>
      <c r="Q67" s="87"/>
      <c r="R67" s="87"/>
      <c r="S67" s="250"/>
    </row>
    <row r="68" spans="1:19" ht="15" customHeight="1">
      <c r="Q68" s="401"/>
    </row>
    <row r="69" spans="1:19" ht="15" customHeight="1">
      <c r="Q69" s="401"/>
    </row>
    <row r="70" spans="1:19" ht="15" customHeight="1">
      <c r="Q70" s="401"/>
    </row>
    <row r="71" spans="1:19" ht="15" customHeight="1">
      <c r="Q71" s="401"/>
    </row>
    <row r="72" spans="1:19" ht="15" customHeight="1">
      <c r="Q72" s="401"/>
    </row>
    <row r="73" spans="1:19" ht="15" customHeight="1">
      <c r="Q73" s="401"/>
    </row>
    <row r="74" spans="1:19" ht="15" customHeight="1">
      <c r="Q74" s="401"/>
    </row>
    <row r="75" spans="1:19" ht="15" customHeight="1">
      <c r="Q75" s="401"/>
    </row>
    <row r="76" spans="1:19" ht="15" customHeight="1">
      <c r="Q76" s="401"/>
    </row>
    <row r="77" spans="1:19" ht="15" customHeight="1">
      <c r="Q77" s="401"/>
    </row>
    <row r="78" spans="1:19" ht="15" customHeight="1">
      <c r="Q78" s="401"/>
    </row>
    <row r="79" spans="1:19" ht="15" customHeight="1">
      <c r="Q79" s="401"/>
    </row>
    <row r="80" spans="1:19" ht="15" customHeight="1">
      <c r="Q80" s="401"/>
    </row>
    <row r="81" spans="17:17" ht="15" customHeight="1">
      <c r="Q81" s="401"/>
    </row>
    <row r="82" spans="17:17" ht="15" customHeight="1">
      <c r="Q82" s="401"/>
    </row>
    <row r="83" spans="17:17" ht="15" customHeight="1">
      <c r="Q83" s="401"/>
    </row>
    <row r="84" spans="17:17" ht="15" customHeight="1">
      <c r="Q84" s="401"/>
    </row>
    <row r="85" spans="17:17" ht="15" customHeight="1">
      <c r="Q85" s="401"/>
    </row>
    <row r="86" spans="17:17" ht="15" customHeight="1">
      <c r="Q86" s="401"/>
    </row>
    <row r="87" spans="17:17" ht="15" customHeight="1">
      <c r="Q87" s="401"/>
    </row>
    <row r="88" spans="17:17" ht="15" customHeight="1">
      <c r="Q88" s="401"/>
    </row>
    <row r="89" spans="17:17" ht="15" customHeight="1">
      <c r="Q89" s="401"/>
    </row>
    <row r="90" spans="17:17" ht="15" customHeight="1">
      <c r="Q90" s="401"/>
    </row>
    <row r="91" spans="17:17" ht="15" customHeight="1">
      <c r="Q91" s="401"/>
    </row>
    <row r="92" spans="17:17" ht="15" customHeight="1">
      <c r="Q92" s="401"/>
    </row>
    <row r="93" spans="17:17" ht="15" customHeight="1">
      <c r="Q93" s="401"/>
    </row>
    <row r="94" spans="17:17" ht="15" customHeight="1">
      <c r="Q94" s="401"/>
    </row>
    <row r="95" spans="17:17" ht="15" customHeight="1">
      <c r="Q95" s="401"/>
    </row>
    <row r="96" spans="17:17" ht="15" customHeight="1">
      <c r="Q96" s="401"/>
    </row>
    <row r="97" spans="17:17" ht="15" customHeight="1">
      <c r="Q97" s="401"/>
    </row>
    <row r="98" spans="17:17" ht="15" customHeight="1">
      <c r="Q98" s="401"/>
    </row>
    <row r="99" spans="17:17" ht="15" customHeight="1">
      <c r="Q99" s="401"/>
    </row>
    <row r="100" spans="17:17" ht="15" customHeight="1">
      <c r="Q100" s="401"/>
    </row>
    <row r="101" spans="17:17" ht="15" customHeight="1">
      <c r="Q101" s="401"/>
    </row>
    <row r="102" spans="17:17" ht="15" customHeight="1">
      <c r="Q102" s="401"/>
    </row>
    <row r="103" spans="17:17" ht="15" customHeight="1">
      <c r="Q103" s="401"/>
    </row>
    <row r="104" spans="17:17" ht="15" customHeight="1">
      <c r="Q104" s="401"/>
    </row>
    <row r="105" spans="17:17" ht="15" customHeight="1">
      <c r="Q105" s="401"/>
    </row>
    <row r="106" spans="17:17" ht="15" customHeight="1">
      <c r="Q106" s="401"/>
    </row>
    <row r="107" spans="17:17" ht="15" customHeight="1">
      <c r="Q107" s="401"/>
    </row>
    <row r="108" spans="17:17" ht="15" customHeight="1">
      <c r="Q108" s="401"/>
    </row>
    <row r="109" spans="17:17" ht="15" customHeight="1">
      <c r="Q109" s="401"/>
    </row>
    <row r="110" spans="17:17" ht="15" customHeight="1">
      <c r="Q110" s="401"/>
    </row>
    <row r="111" spans="17:17" ht="15" customHeight="1">
      <c r="Q111" s="401"/>
    </row>
    <row r="112" spans="17:17" ht="15" customHeight="1">
      <c r="Q112" s="401"/>
    </row>
    <row r="113" spans="17:17" ht="15" customHeight="1">
      <c r="Q113" s="401"/>
    </row>
    <row r="114" spans="17:17" ht="15" customHeight="1">
      <c r="Q114" s="401"/>
    </row>
    <row r="115" spans="17:17" ht="15" customHeight="1">
      <c r="Q115" s="401"/>
    </row>
    <row r="116" spans="17:17" ht="15" customHeight="1">
      <c r="Q116" s="401"/>
    </row>
    <row r="117" spans="17:17" ht="15" customHeight="1">
      <c r="Q117" s="401"/>
    </row>
    <row r="118" spans="17:17" ht="15" customHeight="1">
      <c r="Q118" s="401"/>
    </row>
    <row r="119" spans="17:17" ht="15" customHeight="1">
      <c r="Q119" s="401"/>
    </row>
    <row r="120" spans="17:17" ht="15" customHeight="1">
      <c r="Q120" s="401"/>
    </row>
    <row r="121" spans="17:17" ht="15" customHeight="1">
      <c r="Q121" s="401"/>
    </row>
    <row r="122" spans="17:17" ht="15" customHeight="1">
      <c r="Q122" s="401"/>
    </row>
    <row r="123" spans="17:17" ht="15" customHeight="1">
      <c r="Q123" s="401"/>
    </row>
    <row r="124" spans="17:17" ht="15" customHeight="1">
      <c r="Q124" s="401"/>
    </row>
    <row r="125" spans="17:17" ht="15" customHeight="1">
      <c r="Q125" s="401"/>
    </row>
    <row r="126" spans="17:17" ht="15" customHeight="1">
      <c r="Q126" s="401"/>
    </row>
    <row r="127" spans="17:17" ht="15" customHeight="1">
      <c r="Q127" s="401"/>
    </row>
    <row r="128" spans="17:17" ht="15" customHeight="1">
      <c r="Q128" s="401"/>
    </row>
    <row r="129" spans="17:17" ht="15" customHeight="1">
      <c r="Q129" s="401"/>
    </row>
    <row r="130" spans="17:17" ht="15" customHeight="1">
      <c r="Q130" s="401"/>
    </row>
    <row r="131" spans="17:17" ht="15" customHeight="1">
      <c r="Q131" s="401"/>
    </row>
    <row r="132" spans="17:17" ht="15" customHeight="1">
      <c r="Q132" s="401"/>
    </row>
    <row r="133" spans="17:17" ht="15" customHeight="1">
      <c r="Q133" s="401"/>
    </row>
    <row r="134" spans="17:17" ht="15" customHeight="1">
      <c r="Q134" s="401"/>
    </row>
    <row r="135" spans="17:17" ht="15" customHeight="1">
      <c r="Q135" s="401"/>
    </row>
    <row r="136" spans="17:17" ht="15" customHeight="1">
      <c r="Q136" s="401"/>
    </row>
    <row r="137" spans="17:17" ht="15" customHeight="1">
      <c r="Q137" s="401"/>
    </row>
    <row r="138" spans="17:17" ht="15" customHeight="1">
      <c r="Q138" s="401"/>
    </row>
    <row r="139" spans="17:17" ht="15" customHeight="1">
      <c r="Q139" s="401"/>
    </row>
    <row r="140" spans="17:17" ht="15" customHeight="1">
      <c r="Q140" s="401"/>
    </row>
    <row r="141" spans="17:17" ht="15" customHeight="1">
      <c r="Q141" s="401"/>
    </row>
    <row r="142" spans="17:17" ht="15" customHeight="1">
      <c r="Q142" s="401"/>
    </row>
    <row r="143" spans="17:17" ht="15" customHeight="1">
      <c r="Q143" s="401"/>
    </row>
    <row r="144" spans="17:17" ht="15" customHeight="1">
      <c r="Q144" s="401"/>
    </row>
    <row r="145" spans="17:17" ht="15" customHeight="1">
      <c r="Q145" s="401"/>
    </row>
    <row r="146" spans="17:17" ht="15" customHeight="1">
      <c r="Q146" s="401"/>
    </row>
    <row r="147" spans="17:17" ht="15" customHeight="1">
      <c r="Q147" s="401"/>
    </row>
    <row r="148" spans="17:17" ht="15" customHeight="1">
      <c r="Q148" s="401"/>
    </row>
    <row r="149" spans="17:17" ht="15" customHeight="1">
      <c r="Q149" s="401"/>
    </row>
    <row r="150" spans="17:17" ht="15" customHeight="1">
      <c r="Q150" s="401"/>
    </row>
    <row r="151" spans="17:17" ht="15" customHeight="1">
      <c r="Q151" s="401"/>
    </row>
    <row r="152" spans="17:17" ht="15" customHeight="1">
      <c r="Q152" s="401"/>
    </row>
    <row r="153" spans="17:17" ht="15" customHeight="1">
      <c r="Q153" s="401"/>
    </row>
    <row r="154" spans="17:17" ht="15" customHeight="1">
      <c r="Q154" s="401"/>
    </row>
    <row r="155" spans="17:17" ht="15" customHeight="1">
      <c r="Q155" s="401"/>
    </row>
    <row r="156" spans="17:17" ht="15" customHeight="1">
      <c r="Q156" s="401"/>
    </row>
    <row r="157" spans="17:17" ht="15" customHeight="1">
      <c r="Q157" s="401"/>
    </row>
    <row r="158" spans="17:17" ht="15" customHeight="1">
      <c r="Q158" s="401"/>
    </row>
    <row r="159" spans="17:17" ht="15" customHeight="1">
      <c r="Q159" s="401"/>
    </row>
    <row r="160" spans="17:17" ht="15" customHeight="1">
      <c r="Q160" s="401"/>
    </row>
    <row r="161" spans="17:17" ht="15" customHeight="1">
      <c r="Q161" s="401"/>
    </row>
    <row r="162" spans="17:17" ht="15" customHeight="1">
      <c r="Q162" s="401"/>
    </row>
    <row r="163" spans="17:17" ht="15" customHeight="1">
      <c r="Q163" s="401"/>
    </row>
    <row r="164" spans="17:17" ht="15" customHeight="1">
      <c r="Q164" s="401"/>
    </row>
    <row r="165" spans="17:17" ht="15" customHeight="1">
      <c r="Q165" s="401"/>
    </row>
    <row r="166" spans="17:17" ht="15" customHeight="1">
      <c r="Q166" s="401"/>
    </row>
    <row r="167" spans="17:17" ht="15" customHeight="1">
      <c r="Q167" s="401"/>
    </row>
    <row r="168" spans="17:17" ht="15" customHeight="1">
      <c r="Q168" s="401"/>
    </row>
    <row r="169" spans="17:17" ht="15" customHeight="1">
      <c r="Q169" s="401"/>
    </row>
    <row r="170" spans="17:17" ht="15" customHeight="1">
      <c r="Q170" s="401"/>
    </row>
    <row r="171" spans="17:17" ht="15" customHeight="1">
      <c r="Q171" s="401"/>
    </row>
    <row r="172" spans="17:17" ht="15" customHeight="1">
      <c r="Q172" s="401"/>
    </row>
    <row r="173" spans="17:17" ht="15" customHeight="1">
      <c r="Q173" s="401"/>
    </row>
    <row r="174" spans="17:17" ht="15" customHeight="1">
      <c r="Q174" s="401"/>
    </row>
    <row r="175" spans="17:17" ht="15" customHeight="1">
      <c r="Q175" s="401"/>
    </row>
    <row r="176" spans="17:17" ht="15" customHeight="1">
      <c r="Q176" s="401"/>
    </row>
    <row r="177" spans="17:17" ht="15" customHeight="1">
      <c r="Q177" s="401"/>
    </row>
    <row r="178" spans="17:17" ht="15" customHeight="1">
      <c r="Q178" s="401"/>
    </row>
    <row r="179" spans="17:17" ht="15" customHeight="1">
      <c r="Q179" s="401"/>
    </row>
    <row r="180" spans="17:17" ht="15" customHeight="1">
      <c r="Q180" s="401"/>
    </row>
    <row r="181" spans="17:17" ht="15" customHeight="1">
      <c r="Q181" s="401"/>
    </row>
    <row r="182" spans="17:17" ht="15" customHeight="1">
      <c r="Q182" s="401"/>
    </row>
    <row r="183" spans="17:17" ht="15" customHeight="1">
      <c r="Q183" s="401"/>
    </row>
    <row r="184" spans="17:17" ht="15" customHeight="1">
      <c r="Q184" s="401"/>
    </row>
    <row r="185" spans="17:17" ht="15" customHeight="1">
      <c r="Q185" s="401"/>
    </row>
    <row r="186" spans="17:17" ht="15" customHeight="1">
      <c r="Q186" s="401"/>
    </row>
    <row r="187" spans="17:17" ht="15" customHeight="1">
      <c r="Q187" s="401"/>
    </row>
    <row r="188" spans="17:17" ht="15" customHeight="1">
      <c r="Q188" s="401"/>
    </row>
    <row r="189" spans="17:17" ht="15" customHeight="1">
      <c r="Q189" s="401"/>
    </row>
    <row r="190" spans="17:17" ht="15" customHeight="1">
      <c r="Q190" s="401"/>
    </row>
    <row r="191" spans="17:17" ht="15" customHeight="1">
      <c r="Q191" s="401"/>
    </row>
    <row r="192" spans="17:17" ht="15" customHeight="1">
      <c r="Q192" s="401"/>
    </row>
    <row r="193" spans="17:17" ht="15" customHeight="1">
      <c r="Q193" s="401"/>
    </row>
    <row r="194" spans="17:17" ht="15" customHeight="1">
      <c r="Q194" s="401"/>
    </row>
    <row r="195" spans="17:17" ht="15" customHeight="1">
      <c r="Q195" s="401"/>
    </row>
    <row r="196" spans="17:17" ht="15" customHeight="1">
      <c r="Q196" s="401"/>
    </row>
    <row r="197" spans="17:17" ht="15" customHeight="1">
      <c r="Q197" s="401"/>
    </row>
    <row r="198" spans="17:17" ht="15" customHeight="1">
      <c r="Q198" s="401"/>
    </row>
    <row r="199" spans="17:17" ht="15" customHeight="1">
      <c r="Q199" s="401"/>
    </row>
    <row r="200" spans="17:17" ht="15" customHeight="1">
      <c r="Q200" s="401"/>
    </row>
    <row r="201" spans="17:17" ht="15" customHeight="1">
      <c r="Q201" s="401"/>
    </row>
    <row r="202" spans="17:17" ht="15" customHeight="1">
      <c r="Q202" s="401"/>
    </row>
    <row r="203" spans="17:17" ht="15" customHeight="1">
      <c r="Q203" s="401"/>
    </row>
    <row r="204" spans="17:17" ht="15" customHeight="1">
      <c r="Q204" s="401"/>
    </row>
    <row r="205" spans="17:17" ht="15" customHeight="1">
      <c r="Q205" s="401"/>
    </row>
    <row r="206" spans="17:17" ht="15" customHeight="1">
      <c r="Q206" s="401"/>
    </row>
    <row r="207" spans="17:17" ht="15" customHeight="1">
      <c r="Q207" s="401"/>
    </row>
    <row r="208" spans="17:17" ht="15" customHeight="1">
      <c r="Q208" s="401"/>
    </row>
    <row r="209" spans="17:17" ht="15" customHeight="1">
      <c r="Q209" s="401"/>
    </row>
    <row r="210" spans="17:17" ht="15" customHeight="1">
      <c r="Q210" s="401"/>
    </row>
    <row r="211" spans="17:17" ht="15" customHeight="1">
      <c r="Q211" s="401"/>
    </row>
    <row r="212" spans="17:17" ht="15" customHeight="1">
      <c r="Q212" s="401"/>
    </row>
    <row r="213" spans="17:17" ht="15" customHeight="1">
      <c r="Q213" s="401"/>
    </row>
    <row r="214" spans="17:17" ht="15" customHeight="1">
      <c r="Q214" s="401"/>
    </row>
    <row r="215" spans="17:17" ht="15" customHeight="1">
      <c r="Q215" s="401"/>
    </row>
    <row r="216" spans="17:17" ht="15" customHeight="1">
      <c r="Q216" s="401"/>
    </row>
    <row r="217" spans="17:17" ht="15" customHeight="1">
      <c r="Q217" s="401"/>
    </row>
    <row r="218" spans="17:17" ht="15" customHeight="1">
      <c r="Q218" s="401"/>
    </row>
    <row r="219" spans="17:17" ht="15" customHeight="1">
      <c r="Q219" s="401"/>
    </row>
    <row r="220" spans="17:17" ht="15" customHeight="1">
      <c r="Q220" s="401"/>
    </row>
    <row r="221" spans="17:17" ht="15" customHeight="1">
      <c r="Q221" s="401"/>
    </row>
    <row r="222" spans="17:17" ht="15" customHeight="1">
      <c r="Q222" s="401"/>
    </row>
    <row r="223" spans="17:17" ht="15" customHeight="1">
      <c r="Q223" s="401"/>
    </row>
    <row r="224" spans="17:17" ht="15" customHeight="1">
      <c r="Q224" s="401"/>
    </row>
    <row r="225" spans="17:17" ht="15" customHeight="1">
      <c r="Q225" s="401"/>
    </row>
    <row r="226" spans="17:17" ht="15" customHeight="1">
      <c r="Q226" s="401"/>
    </row>
    <row r="227" spans="17:17" ht="15" customHeight="1">
      <c r="Q227" s="401"/>
    </row>
    <row r="228" spans="17:17" ht="15" customHeight="1">
      <c r="Q228" s="401"/>
    </row>
    <row r="229" spans="17:17" ht="15" customHeight="1">
      <c r="Q229" s="401"/>
    </row>
    <row r="230" spans="17:17" ht="15" customHeight="1">
      <c r="Q230" s="401"/>
    </row>
    <row r="231" spans="17:17" ht="15" customHeight="1">
      <c r="Q231" s="401"/>
    </row>
    <row r="232" spans="17:17" ht="15" customHeight="1">
      <c r="Q232" s="401"/>
    </row>
    <row r="233" spans="17:17" ht="15" customHeight="1">
      <c r="Q233" s="401"/>
    </row>
    <row r="234" spans="17:17" ht="15" customHeight="1">
      <c r="Q234" s="401"/>
    </row>
    <row r="235" spans="17:17" ht="15" customHeight="1">
      <c r="Q235" s="401"/>
    </row>
    <row r="236" spans="17:17" ht="15" customHeight="1">
      <c r="Q236" s="401"/>
    </row>
    <row r="237" spans="17:17" ht="15" customHeight="1">
      <c r="Q237" s="401"/>
    </row>
    <row r="238" spans="17:17" ht="15" customHeight="1">
      <c r="Q238" s="401"/>
    </row>
    <row r="239" spans="17:17" ht="15" customHeight="1">
      <c r="Q239" s="401"/>
    </row>
    <row r="240" spans="17:17" ht="15" customHeight="1">
      <c r="Q240" s="401"/>
    </row>
    <row r="241" spans="17:17" ht="15" customHeight="1">
      <c r="Q241" s="401"/>
    </row>
    <row r="242" spans="17:17" ht="15" customHeight="1">
      <c r="Q242" s="401"/>
    </row>
    <row r="243" spans="17:17" ht="15" customHeight="1">
      <c r="Q243" s="401"/>
    </row>
    <row r="244" spans="17:17" ht="15" customHeight="1">
      <c r="Q244" s="401"/>
    </row>
    <row r="245" spans="17:17" ht="15" customHeight="1">
      <c r="Q245" s="401"/>
    </row>
    <row r="246" spans="17:17" ht="15" customHeight="1">
      <c r="Q246" s="401"/>
    </row>
    <row r="247" spans="17:17" ht="15" customHeight="1">
      <c r="Q247" s="401"/>
    </row>
    <row r="248" spans="17:17" ht="15" customHeight="1">
      <c r="Q248" s="401"/>
    </row>
    <row r="249" spans="17:17" ht="15" customHeight="1">
      <c r="Q249" s="401"/>
    </row>
    <row r="250" spans="17:17" ht="15" customHeight="1">
      <c r="Q250" s="401"/>
    </row>
    <row r="251" spans="17:17" ht="15" customHeight="1">
      <c r="Q251" s="401"/>
    </row>
    <row r="252" spans="17:17" ht="15" customHeight="1">
      <c r="Q252" s="401"/>
    </row>
    <row r="253" spans="17:17" ht="15" customHeight="1">
      <c r="Q253" s="401"/>
    </row>
    <row r="254" spans="17:17" ht="15" customHeight="1">
      <c r="Q254" s="401"/>
    </row>
    <row r="255" spans="17:17" ht="15" customHeight="1">
      <c r="Q255" s="401"/>
    </row>
    <row r="256" spans="17:17" ht="15" customHeight="1">
      <c r="Q256" s="401"/>
    </row>
    <row r="257" spans="17:17" ht="15" customHeight="1">
      <c r="Q257" s="401"/>
    </row>
    <row r="258" spans="17:17" ht="15" customHeight="1">
      <c r="Q258" s="401"/>
    </row>
    <row r="259" spans="17:17" ht="15" customHeight="1">
      <c r="Q259" s="401"/>
    </row>
    <row r="260" spans="17:17" ht="15" customHeight="1">
      <c r="Q260" s="401"/>
    </row>
    <row r="261" spans="17:17" ht="15" customHeight="1">
      <c r="Q261" s="401"/>
    </row>
    <row r="262" spans="17:17" ht="15" customHeight="1">
      <c r="Q262" s="401"/>
    </row>
    <row r="263" spans="17:17" ht="15" customHeight="1">
      <c r="Q263" s="401"/>
    </row>
    <row r="264" spans="17:17" ht="15" customHeight="1">
      <c r="Q264" s="401"/>
    </row>
    <row r="265" spans="17:17" ht="15" customHeight="1">
      <c r="Q265" s="401"/>
    </row>
    <row r="266" spans="17:17" ht="15" customHeight="1">
      <c r="Q266" s="401"/>
    </row>
    <row r="267" spans="17:17" ht="15" customHeight="1">
      <c r="Q267" s="401"/>
    </row>
    <row r="268" spans="17:17" ht="15" customHeight="1">
      <c r="Q268" s="401"/>
    </row>
    <row r="269" spans="17:17" ht="15" customHeight="1">
      <c r="Q269" s="401"/>
    </row>
    <row r="270" spans="17:17" ht="15" customHeight="1">
      <c r="Q270" s="401"/>
    </row>
    <row r="271" spans="17:17" ht="15" customHeight="1">
      <c r="Q271" s="401"/>
    </row>
    <row r="272" spans="17:17" ht="15" customHeight="1">
      <c r="Q272" s="401"/>
    </row>
    <row r="273" spans="17:17" ht="15" customHeight="1">
      <c r="Q273" s="401"/>
    </row>
    <row r="274" spans="17:17" ht="15" customHeight="1">
      <c r="Q274" s="401"/>
    </row>
    <row r="275" spans="17:17" ht="15" customHeight="1">
      <c r="Q275" s="401"/>
    </row>
    <row r="276" spans="17:17" ht="15" customHeight="1">
      <c r="Q276" s="401"/>
    </row>
    <row r="277" spans="17:17" ht="15" customHeight="1">
      <c r="Q277" s="401"/>
    </row>
    <row r="278" spans="17:17" ht="15" customHeight="1">
      <c r="Q278" s="401"/>
    </row>
    <row r="279" spans="17:17" ht="15" customHeight="1">
      <c r="Q279" s="401"/>
    </row>
    <row r="280" spans="17:17" ht="15" customHeight="1">
      <c r="Q280" s="401"/>
    </row>
    <row r="281" spans="17:17" ht="15" customHeight="1">
      <c r="Q281" s="401"/>
    </row>
    <row r="282" spans="17:17" ht="15" customHeight="1">
      <c r="Q282" s="401"/>
    </row>
    <row r="283" spans="17:17" ht="15" customHeight="1">
      <c r="Q283" s="401"/>
    </row>
    <row r="284" spans="17:17" ht="15" customHeight="1">
      <c r="Q284" s="401"/>
    </row>
    <row r="285" spans="17:17" ht="15" customHeight="1">
      <c r="Q285" s="401"/>
    </row>
    <row r="286" spans="17:17" ht="15" customHeight="1">
      <c r="Q286" s="401"/>
    </row>
    <row r="287" spans="17:17" ht="15" customHeight="1">
      <c r="Q287" s="401"/>
    </row>
    <row r="288" spans="17:17" ht="15" customHeight="1">
      <c r="Q288" s="401"/>
    </row>
    <row r="289" spans="17:17" ht="15" customHeight="1">
      <c r="Q289" s="401"/>
    </row>
    <row r="290" spans="17:17" ht="15" customHeight="1">
      <c r="Q290" s="401"/>
    </row>
    <row r="291" spans="17:17" ht="15" customHeight="1">
      <c r="Q291" s="401"/>
    </row>
    <row r="292" spans="17:17" ht="15" customHeight="1">
      <c r="Q292" s="401"/>
    </row>
    <row r="293" spans="17:17" ht="15" customHeight="1">
      <c r="Q293" s="401"/>
    </row>
    <row r="294" spans="17:17" ht="15" customHeight="1">
      <c r="Q294" s="401"/>
    </row>
    <row r="295" spans="17:17" ht="15" customHeight="1">
      <c r="Q295" s="401"/>
    </row>
    <row r="296" spans="17:17" ht="15" customHeight="1">
      <c r="Q296" s="401"/>
    </row>
    <row r="297" spans="17:17" ht="15" customHeight="1">
      <c r="Q297" s="401"/>
    </row>
    <row r="298" spans="17:17" ht="15" customHeight="1">
      <c r="Q298" s="401"/>
    </row>
    <row r="299" spans="17:17" ht="15" customHeight="1">
      <c r="Q299" s="401"/>
    </row>
    <row r="300" spans="17:17" ht="15" customHeight="1">
      <c r="Q300" s="401"/>
    </row>
    <row r="301" spans="17:17" ht="15" customHeight="1">
      <c r="Q301" s="401"/>
    </row>
    <row r="302" spans="17:17" ht="15" customHeight="1">
      <c r="Q302" s="401"/>
    </row>
    <row r="303" spans="17:17" ht="15" customHeight="1">
      <c r="Q303" s="401"/>
    </row>
    <row r="304" spans="17:17" ht="15" customHeight="1">
      <c r="Q304" s="401"/>
    </row>
    <row r="305" spans="17:17" ht="15" customHeight="1">
      <c r="Q305" s="401"/>
    </row>
    <row r="306" spans="17:17" ht="15" customHeight="1">
      <c r="Q306" s="401"/>
    </row>
    <row r="307" spans="17:17" ht="15" customHeight="1">
      <c r="Q307" s="401"/>
    </row>
    <row r="308" spans="17:17" ht="15" customHeight="1">
      <c r="Q308" s="401"/>
    </row>
    <row r="309" spans="17:17" ht="15" customHeight="1">
      <c r="Q309" s="401"/>
    </row>
    <row r="310" spans="17:17" ht="15" customHeight="1">
      <c r="Q310" s="401"/>
    </row>
    <row r="311" spans="17:17" ht="15" customHeight="1">
      <c r="Q311" s="401"/>
    </row>
    <row r="312" spans="17:17" ht="15" customHeight="1">
      <c r="Q312" s="401"/>
    </row>
    <row r="313" spans="17:17" ht="15" customHeight="1">
      <c r="Q313" s="401"/>
    </row>
    <row r="314" spans="17:17" ht="15" customHeight="1">
      <c r="Q314" s="401"/>
    </row>
    <row r="315" spans="17:17" ht="15" customHeight="1">
      <c r="Q315" s="401"/>
    </row>
    <row r="316" spans="17:17" ht="15" customHeight="1">
      <c r="Q316" s="401"/>
    </row>
    <row r="317" spans="17:17" ht="15" customHeight="1">
      <c r="Q317" s="401"/>
    </row>
    <row r="318" spans="17:17" ht="15" customHeight="1">
      <c r="Q318" s="401"/>
    </row>
    <row r="319" spans="17:17" ht="15" customHeight="1">
      <c r="Q319" s="401"/>
    </row>
    <row r="320" spans="17:17" ht="15" customHeight="1">
      <c r="Q320" s="401"/>
    </row>
    <row r="321" spans="17:17" ht="15" customHeight="1">
      <c r="Q321" s="401"/>
    </row>
    <row r="322" spans="17:17" ht="15" customHeight="1">
      <c r="Q322" s="401"/>
    </row>
    <row r="323" spans="17:17" ht="15" customHeight="1">
      <c r="Q323" s="401"/>
    </row>
    <row r="324" spans="17:17" ht="15" customHeight="1">
      <c r="Q324" s="401"/>
    </row>
    <row r="325" spans="17:17" ht="15" customHeight="1">
      <c r="Q325" s="401"/>
    </row>
    <row r="326" spans="17:17" ht="15" customHeight="1">
      <c r="Q326" s="401"/>
    </row>
    <row r="327" spans="17:17" ht="15" customHeight="1">
      <c r="Q327" s="401"/>
    </row>
    <row r="328" spans="17:17" ht="15" customHeight="1">
      <c r="Q328" s="401"/>
    </row>
    <row r="329" spans="17:17" ht="15" customHeight="1">
      <c r="Q329" s="401"/>
    </row>
    <row r="330" spans="17:17" ht="15" customHeight="1">
      <c r="Q330" s="401"/>
    </row>
    <row r="331" spans="17:17" ht="15" customHeight="1">
      <c r="Q331" s="401"/>
    </row>
    <row r="332" spans="17:17" ht="15" customHeight="1">
      <c r="Q332" s="401"/>
    </row>
    <row r="333" spans="17:17" ht="15" customHeight="1">
      <c r="Q333" s="401"/>
    </row>
    <row r="334" spans="17:17" ht="15" customHeight="1">
      <c r="Q334" s="401"/>
    </row>
    <row r="335" spans="17:17" ht="15" customHeight="1">
      <c r="Q335" s="401"/>
    </row>
    <row r="336" spans="17:17" ht="15" customHeight="1">
      <c r="Q336" s="401"/>
    </row>
    <row r="337" spans="17:17" ht="15" customHeight="1">
      <c r="Q337" s="401"/>
    </row>
    <row r="338" spans="17:17" ht="15" customHeight="1">
      <c r="Q338" s="401"/>
    </row>
    <row r="339" spans="17:17" ht="15" customHeight="1">
      <c r="Q339" s="401"/>
    </row>
    <row r="340" spans="17:17" ht="15" customHeight="1">
      <c r="Q340" s="401"/>
    </row>
    <row r="341" spans="17:17" ht="15" customHeight="1">
      <c r="Q341" s="401"/>
    </row>
    <row r="342" spans="17:17" ht="15" customHeight="1">
      <c r="Q342" s="401"/>
    </row>
    <row r="343" spans="17:17" ht="15" customHeight="1">
      <c r="Q343" s="401"/>
    </row>
    <row r="344" spans="17:17" ht="15" customHeight="1">
      <c r="Q344" s="401"/>
    </row>
    <row r="345" spans="17:17" ht="15" customHeight="1">
      <c r="Q345" s="401"/>
    </row>
    <row r="346" spans="17:17" ht="15" customHeight="1">
      <c r="Q346" s="401"/>
    </row>
    <row r="347" spans="17:17" ht="15" customHeight="1">
      <c r="Q347" s="401"/>
    </row>
    <row r="348" spans="17:17" ht="15" customHeight="1">
      <c r="Q348" s="401"/>
    </row>
    <row r="349" spans="17:17" ht="15" customHeight="1">
      <c r="Q349" s="401"/>
    </row>
    <row r="350" spans="17:17" ht="15" customHeight="1">
      <c r="Q350" s="401"/>
    </row>
    <row r="351" spans="17:17" ht="15" customHeight="1">
      <c r="Q351" s="401"/>
    </row>
    <row r="352" spans="17:17" ht="15" customHeight="1">
      <c r="Q352" s="401"/>
    </row>
    <row r="353" spans="17:17" ht="15" customHeight="1">
      <c r="Q353" s="401"/>
    </row>
    <row r="354" spans="17:17" ht="15" customHeight="1">
      <c r="Q354" s="401"/>
    </row>
    <row r="355" spans="17:17" ht="15" customHeight="1">
      <c r="Q355" s="401"/>
    </row>
    <row r="356" spans="17:17" ht="15" customHeight="1">
      <c r="Q356" s="401"/>
    </row>
    <row r="357" spans="17:17" ht="15" customHeight="1">
      <c r="Q357" s="401"/>
    </row>
    <row r="358" spans="17:17" ht="15" customHeight="1">
      <c r="Q358" s="401"/>
    </row>
    <row r="359" spans="17:17" ht="15" customHeight="1">
      <c r="Q359" s="401"/>
    </row>
    <row r="360" spans="17:17" ht="15" customHeight="1">
      <c r="Q360" s="401"/>
    </row>
    <row r="361" spans="17:17" ht="15" customHeight="1">
      <c r="Q361" s="401"/>
    </row>
    <row r="362" spans="17:17" ht="15" customHeight="1">
      <c r="Q362" s="401"/>
    </row>
    <row r="363" spans="17:17" ht="15" customHeight="1">
      <c r="Q363" s="401"/>
    </row>
    <row r="364" spans="17:17" ht="15" customHeight="1">
      <c r="Q364" s="401"/>
    </row>
    <row r="365" spans="17:17" ht="15" customHeight="1">
      <c r="Q365" s="401"/>
    </row>
    <row r="366" spans="17:17" ht="15" customHeight="1">
      <c r="Q366" s="401"/>
    </row>
    <row r="367" spans="17:17" ht="15" customHeight="1">
      <c r="Q367" s="401"/>
    </row>
    <row r="368" spans="17:17" ht="15" customHeight="1">
      <c r="Q368" s="401"/>
    </row>
    <row r="369" spans="17:17" ht="15" customHeight="1">
      <c r="Q369" s="401"/>
    </row>
    <row r="370" spans="17:17" ht="15" customHeight="1">
      <c r="Q370" s="401"/>
    </row>
    <row r="371" spans="17:17" ht="15" customHeight="1">
      <c r="Q371" s="401"/>
    </row>
    <row r="372" spans="17:17" ht="15" customHeight="1">
      <c r="Q372" s="401"/>
    </row>
    <row r="373" spans="17:17" ht="15" customHeight="1">
      <c r="Q373" s="401"/>
    </row>
    <row r="374" spans="17:17" ht="15" customHeight="1">
      <c r="Q374" s="401"/>
    </row>
    <row r="375" spans="17:17" ht="15" customHeight="1">
      <c r="Q375" s="401"/>
    </row>
    <row r="376" spans="17:17" ht="15" customHeight="1">
      <c r="Q376" s="401"/>
    </row>
    <row r="377" spans="17:17" ht="15" customHeight="1">
      <c r="Q377" s="401"/>
    </row>
    <row r="378" spans="17:17" ht="15" customHeight="1">
      <c r="Q378" s="401"/>
    </row>
    <row r="379" spans="17:17" ht="15" customHeight="1">
      <c r="Q379" s="401"/>
    </row>
    <row r="380" spans="17:17" ht="15" customHeight="1">
      <c r="Q380" s="401"/>
    </row>
    <row r="381" spans="17:17" ht="15" customHeight="1">
      <c r="Q381" s="401"/>
    </row>
  </sheetData>
  <customSheetViews>
    <customSheetView guid="{F7EE35CF-D9D1-4262-8E14-2D97B09F668D}" showRuler="0">
      <pageMargins left="0.78740157499999996" right="0.78740157499999996" top="0.984251969" bottom="0.984251969" header="0.4921259845" footer="0.4921259845"/>
      <headerFooter alignWithMargins="0"/>
    </customSheetView>
  </customSheetViews>
  <mergeCells count="3">
    <mergeCell ref="F3:K3"/>
    <mergeCell ref="B65:P65"/>
    <mergeCell ref="B67:P67"/>
  </mergeCells>
  <phoneticPr fontId="0" type="noConversion"/>
  <conditionalFormatting sqref="I22">
    <cfRule type="cellIs" dxfId="177" priority="90" stopIfTrue="1" operator="between">
      <formula>0.771527777777778</formula>
      <formula>0.999305555555556</formula>
    </cfRule>
  </conditionalFormatting>
  <conditionalFormatting sqref="H22">
    <cfRule type="expression" dxfId="176" priority="89" stopIfTrue="1">
      <formula>#REF!="*"</formula>
    </cfRule>
  </conditionalFormatting>
  <conditionalFormatting sqref="E15:G15">
    <cfRule type="expression" dxfId="175" priority="39" stopIfTrue="1">
      <formula>#REF!="*"</formula>
    </cfRule>
  </conditionalFormatting>
  <conditionalFormatting sqref="D15">
    <cfRule type="cellIs" dxfId="174" priority="40" stopIfTrue="1" operator="between">
      <formula>0.000694444444444444</formula>
      <formula>0.290972222222222</formula>
    </cfRule>
  </conditionalFormatting>
  <conditionalFormatting sqref="E22:G22">
    <cfRule type="expression" dxfId="173" priority="37" stopIfTrue="1">
      <formula>#REF!="*"</formula>
    </cfRule>
  </conditionalFormatting>
  <conditionalFormatting sqref="D22">
    <cfRule type="cellIs" dxfId="172" priority="38" stopIfTrue="1" operator="between">
      <formula>0.000694444444444444</formula>
      <formula>0.290972222222222</formula>
    </cfRule>
  </conditionalFormatting>
  <conditionalFormatting sqref="E29:G29">
    <cfRule type="expression" dxfId="171" priority="35" stopIfTrue="1">
      <formula>#REF!="*"</formula>
    </cfRule>
  </conditionalFormatting>
  <conditionalFormatting sqref="D29">
    <cfRule type="cellIs" dxfId="170" priority="36" stopIfTrue="1" operator="between">
      <formula>0.000694444444444444</formula>
      <formula>0.290972222222222</formula>
    </cfRule>
  </conditionalFormatting>
  <conditionalFormatting sqref="E38:G41">
    <cfRule type="expression" dxfId="169" priority="14" stopIfTrue="1">
      <formula>#REF!="*"</formula>
    </cfRule>
  </conditionalFormatting>
  <conditionalFormatting sqref="D38:D41">
    <cfRule type="cellIs" dxfId="168" priority="15" stopIfTrue="1" operator="between">
      <formula>0.000694444444444444</formula>
      <formula>0.290972222222222</formula>
    </cfRule>
  </conditionalFormatting>
  <conditionalFormatting sqref="E24:G28">
    <cfRule type="expression" dxfId="167" priority="10" stopIfTrue="1">
      <formula>#REF!="*"</formula>
    </cfRule>
  </conditionalFormatting>
  <conditionalFormatting sqref="D24:D28">
    <cfRule type="cellIs" dxfId="166" priority="11" stopIfTrue="1" operator="between">
      <formula>0.000694444444444444</formula>
      <formula>0.290972222222222</formula>
    </cfRule>
  </conditionalFormatting>
  <conditionalFormatting sqref="E42">
    <cfRule type="expression" dxfId="165" priority="4" stopIfTrue="1">
      <formula>#REF!="*"</formula>
    </cfRule>
  </conditionalFormatting>
  <conditionalFormatting sqref="E31:G35">
    <cfRule type="expression" dxfId="164" priority="12" stopIfTrue="1">
      <formula>#REF!="*"</formula>
    </cfRule>
  </conditionalFormatting>
  <conditionalFormatting sqref="D31:D35">
    <cfRule type="cellIs" dxfId="163" priority="13" stopIfTrue="1" operator="between">
      <formula>0.000694444444444444</formula>
      <formula>0.290972222222222</formula>
    </cfRule>
  </conditionalFormatting>
  <conditionalFormatting sqref="E17:G21">
    <cfRule type="expression" dxfId="162" priority="8" stopIfTrue="1">
      <formula>#REF!="*"</formula>
    </cfRule>
  </conditionalFormatting>
  <conditionalFormatting sqref="D17:D21">
    <cfRule type="cellIs" dxfId="161" priority="9" stopIfTrue="1" operator="between">
      <formula>0.000694444444444444</formula>
      <formula>0.290972222222222</formula>
    </cfRule>
  </conditionalFormatting>
  <conditionalFormatting sqref="E13:G14">
    <cfRule type="expression" dxfId="160" priority="6" stopIfTrue="1">
      <formula>#REF!="*"</formula>
    </cfRule>
  </conditionalFormatting>
  <conditionalFormatting sqref="D13:D14">
    <cfRule type="cellIs" dxfId="159" priority="7" stopIfTrue="1" operator="between">
      <formula>0.000694444444444444</formula>
      <formula>0.290972222222222</formula>
    </cfRule>
  </conditionalFormatting>
  <conditionalFormatting sqref="D42">
    <cfRule type="cellIs" dxfId="158" priority="5" stopIfTrue="1" operator="between">
      <formula>0.000694444444444444</formula>
      <formula>0.290972222222222</formula>
    </cfRule>
  </conditionalFormatting>
  <conditionalFormatting sqref="F42:G42">
    <cfRule type="expression" dxfId="157" priority="3" stopIfTrue="1">
      <formula>#REF!="*"</formula>
    </cfRule>
  </conditionalFormatting>
  <conditionalFormatting sqref="E12:G12">
    <cfRule type="expression" dxfId="156" priority="1" stopIfTrue="1">
      <formula>#REF!="*"</formula>
    </cfRule>
  </conditionalFormatting>
  <conditionalFormatting sqref="D12">
    <cfRule type="cellIs" dxfId="155" priority="2" stopIfTrue="1" operator="between">
      <formula>0.000694444444444444</formula>
      <formula>0.290972222222222</formula>
    </cfRule>
  </conditionalFormatting>
  <dataValidations count="3">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 allowBlank="1" showErrorMessage="1" promptTitle="Überzeit" prompt="Total der im Berichstmonat geleisteten Überzeit_x000a_(wöchentliche Arbeitszeit über den Maximalstunden)" sqref="L49"/>
  </dataValidations>
  <printOptions horizontalCentered="1" gridLines="1"/>
  <pageMargins left="0.39370078740157483" right="0.39370078740157483" top="0.39370078740157483" bottom="0.39370078740157483" header="0.51181102362204722" footer="0.11811023622047245"/>
  <pageSetup paperSize="9" scale="7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T282"/>
  <sheetViews>
    <sheetView showZeros="0" zoomScale="80" zoomScaleNormal="80" zoomScalePageLayoutView="85" workbookViewId="0">
      <selection activeCell="N42" sqref="N42"/>
    </sheetView>
  </sheetViews>
  <sheetFormatPr baseColWidth="10" defaultRowHeight="15" customHeight="1"/>
  <cols>
    <col min="1" max="1" width="1.5703125" style="82" customWidth="1"/>
    <col min="2" max="2" width="12.42578125" style="1" customWidth="1"/>
    <col min="3" max="3" width="4.7109375" style="1" customWidth="1"/>
    <col min="4" max="11" width="7" style="1" customWidth="1"/>
    <col min="12" max="12" width="7.5703125" style="1" customWidth="1"/>
    <col min="13" max="13" width="7.85546875" style="1" customWidth="1"/>
    <col min="14" max="14" width="3.7109375" style="1" customWidth="1"/>
    <col min="15" max="15" width="9.7109375" style="1" customWidth="1"/>
    <col min="16" max="16" width="21.85546875" style="1" customWidth="1"/>
    <col min="17" max="17" width="0.140625" style="88" customWidth="1"/>
    <col min="18" max="18" width="25.140625" style="87" hidden="1" customWidth="1"/>
    <col min="19" max="19" width="7.85546875" style="253" hidden="1" customWidth="1"/>
    <col min="20" max="20" width="11.42578125" style="444"/>
    <col min="21" max="16384" width="11.42578125" style="257"/>
  </cols>
  <sheetData>
    <row r="1" spans="1:20" s="254" customFormat="1" ht="6" customHeight="1" thickBot="1">
      <c r="A1" s="77"/>
      <c r="B1" s="77"/>
      <c r="C1" s="77"/>
      <c r="D1" s="78"/>
      <c r="E1" s="78"/>
      <c r="F1" s="78"/>
      <c r="G1" s="78"/>
      <c r="H1" s="78"/>
      <c r="I1" s="78"/>
      <c r="J1" s="78"/>
      <c r="K1" s="78"/>
      <c r="L1" s="78"/>
      <c r="M1" s="78"/>
      <c r="N1" s="79"/>
      <c r="O1" s="78"/>
      <c r="P1" s="80"/>
      <c r="Q1" s="87"/>
      <c r="R1" s="87"/>
      <c r="S1" s="250"/>
    </row>
    <row r="2" spans="1:20" s="254" customFormat="1" ht="7.5" customHeight="1">
      <c r="A2" s="77"/>
      <c r="B2" s="164"/>
      <c r="C2" s="165"/>
      <c r="D2" s="166"/>
      <c r="E2" s="166"/>
      <c r="F2" s="166"/>
      <c r="G2" s="166"/>
      <c r="H2" s="166"/>
      <c r="I2" s="166"/>
      <c r="J2" s="166"/>
      <c r="K2" s="166"/>
      <c r="L2" s="166"/>
      <c r="M2" s="166"/>
      <c r="N2" s="167"/>
      <c r="O2" s="166"/>
      <c r="P2" s="168"/>
      <c r="Q2" s="87"/>
      <c r="R2" s="87"/>
      <c r="S2" s="250"/>
    </row>
    <row r="3" spans="1:20" s="255" customFormat="1" ht="15" customHeight="1">
      <c r="A3" s="83"/>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Bilanz_bilan!G19</f>
        <v>avril</v>
      </c>
      <c r="Q3" s="94"/>
      <c r="R3" s="94"/>
      <c r="S3" s="251"/>
      <c r="T3" s="256"/>
    </row>
    <row r="4" spans="1:20" s="254" customFormat="1" ht="7.5" customHeight="1">
      <c r="A4" s="77"/>
      <c r="B4" s="169"/>
      <c r="C4" s="143"/>
      <c r="D4" s="145"/>
      <c r="E4" s="145"/>
      <c r="F4" s="141"/>
      <c r="G4" s="141"/>
      <c r="H4" s="141"/>
      <c r="I4" s="141"/>
      <c r="J4" s="141"/>
      <c r="K4" s="141"/>
      <c r="L4" s="145"/>
      <c r="M4" s="145"/>
      <c r="N4" s="146"/>
      <c r="O4" s="141"/>
      <c r="P4" s="142"/>
      <c r="Q4" s="87"/>
      <c r="R4" s="87"/>
      <c r="S4" s="250"/>
    </row>
    <row r="5" spans="1:20" s="256" customFormat="1" ht="15" customHeight="1">
      <c r="A5" s="84"/>
      <c r="B5" s="169" t="str">
        <f>Texttabelle!$E$45</f>
        <v>Taux d'activité en% :</v>
      </c>
      <c r="C5" s="143"/>
      <c r="D5" s="144"/>
      <c r="E5" s="143"/>
      <c r="F5" s="217"/>
      <c r="G5" s="140"/>
      <c r="H5" s="140"/>
      <c r="I5" s="140"/>
      <c r="J5" s="141"/>
      <c r="K5" s="141"/>
      <c r="L5" s="145"/>
      <c r="M5" s="172" t="str">
        <f>Texttabelle!$E$49</f>
        <v>Tot. heures</v>
      </c>
      <c r="N5" s="146"/>
      <c r="O5" s="178">
        <f>SUM(Bilanz_bilan!$G$21/100*F5)</f>
        <v>0</v>
      </c>
      <c r="P5" s="142"/>
      <c r="Q5" s="94"/>
      <c r="R5" s="94"/>
      <c r="S5" s="252"/>
    </row>
    <row r="6" spans="1:20" s="256" customFormat="1" ht="7.5" customHeight="1">
      <c r="A6" s="84"/>
      <c r="B6" s="169"/>
      <c r="C6" s="143"/>
      <c r="D6" s="144"/>
      <c r="E6" s="143"/>
      <c r="F6" s="140"/>
      <c r="G6" s="140"/>
      <c r="H6" s="140"/>
      <c r="I6" s="140"/>
      <c r="J6" s="141"/>
      <c r="K6" s="141"/>
      <c r="L6" s="145"/>
      <c r="M6" s="172"/>
      <c r="N6" s="146"/>
      <c r="O6" s="178"/>
      <c r="P6" s="142"/>
      <c r="Q6" s="94"/>
      <c r="R6" s="94"/>
      <c r="S6" s="252"/>
    </row>
    <row r="7" spans="1:20" s="256" customFormat="1" ht="15" customHeight="1">
      <c r="A7" s="84"/>
      <c r="B7" s="169" t="str">
        <f>Texttabelle!$E$31</f>
        <v>Catégorie personnel :</v>
      </c>
      <c r="C7" s="143"/>
      <c r="D7" s="144"/>
      <c r="E7" s="143"/>
      <c r="F7" s="267">
        <f>Bilanz_bilan!$D$5</f>
        <v>0</v>
      </c>
      <c r="G7" s="140"/>
      <c r="H7" s="140"/>
      <c r="I7" s="140"/>
      <c r="J7" s="141"/>
      <c r="K7" s="141"/>
      <c r="L7" s="145"/>
      <c r="M7" s="172"/>
      <c r="N7" s="146"/>
      <c r="O7" s="178"/>
      <c r="P7" s="142"/>
      <c r="Q7" s="94"/>
      <c r="R7" s="94"/>
      <c r="S7" s="252"/>
    </row>
    <row r="8" spans="1:20" s="254" customFormat="1" ht="8.25" customHeight="1">
      <c r="A8" s="77"/>
      <c r="B8" s="173"/>
      <c r="C8" s="174"/>
      <c r="D8" s="163"/>
      <c r="E8" s="163"/>
      <c r="F8" s="163"/>
      <c r="G8" s="163"/>
      <c r="H8" s="163"/>
      <c r="I8" s="163"/>
      <c r="J8" s="163"/>
      <c r="K8" s="163"/>
      <c r="L8" s="163"/>
      <c r="M8" s="163"/>
      <c r="N8" s="175"/>
      <c r="O8" s="163"/>
      <c r="P8" s="176"/>
      <c r="Q8" s="87"/>
      <c r="R8" s="87"/>
      <c r="S8" s="250"/>
    </row>
    <row r="9" spans="1:20" s="254" customFormat="1" ht="7.5" customHeight="1">
      <c r="A9" s="77"/>
      <c r="B9" s="125"/>
      <c r="C9" s="126"/>
      <c r="D9" s="133" t="s">
        <v>0</v>
      </c>
      <c r="E9" s="133" t="s">
        <v>0</v>
      </c>
      <c r="F9" s="133"/>
      <c r="G9" s="133"/>
      <c r="H9" s="133"/>
      <c r="I9" s="133"/>
      <c r="J9" s="127" t="s">
        <v>0</v>
      </c>
      <c r="K9" s="127"/>
      <c r="L9" s="127"/>
      <c r="M9" s="127"/>
      <c r="N9" s="128"/>
      <c r="O9" s="127"/>
      <c r="P9" s="129"/>
      <c r="Q9" s="87"/>
      <c r="R9" s="87"/>
      <c r="S9" s="250"/>
    </row>
    <row r="10" spans="1:20" s="256" customFormat="1" ht="1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95"/>
      <c r="R10" s="95"/>
      <c r="S10" s="464"/>
    </row>
    <row r="11" spans="1:20" s="254" customFormat="1" ht="7.5" customHeight="1">
      <c r="A11" s="77"/>
      <c r="B11" s="125"/>
      <c r="C11" s="126"/>
      <c r="D11" s="127"/>
      <c r="E11" s="127"/>
      <c r="F11" s="127"/>
      <c r="G11" s="127"/>
      <c r="H11" s="127"/>
      <c r="I11" s="127"/>
      <c r="J11" s="127"/>
      <c r="K11" s="127"/>
      <c r="L11" s="127"/>
      <c r="M11" s="127"/>
      <c r="N11" s="128" t="s">
        <v>0</v>
      </c>
      <c r="O11" s="127"/>
      <c r="P11" s="129"/>
      <c r="Q11" s="87"/>
      <c r="R11" s="87"/>
      <c r="S11" s="250"/>
    </row>
    <row r="12" spans="1:20" ht="15.75" customHeight="1">
      <c r="B12" s="147">
        <f>T_01!BK9</f>
        <v>42094</v>
      </c>
      <c r="C12" s="148" t="str">
        <f>T_01!BL9</f>
        <v>Lu</v>
      </c>
      <c r="D12" s="96"/>
      <c r="E12" s="97"/>
      <c r="F12" s="96"/>
      <c r="G12" s="97"/>
      <c r="H12" s="96"/>
      <c r="I12" s="97"/>
      <c r="J12" s="96"/>
      <c r="K12" s="97"/>
      <c r="L12" s="366">
        <f>SUM(T_01!BH9)</f>
        <v>0</v>
      </c>
      <c r="M12" s="367">
        <f>IF(T_01!BH9=0,0,SUM(T_01!$BH$9))</f>
        <v>0</v>
      </c>
      <c r="N12" s="281"/>
      <c r="O12" s="100"/>
      <c r="P12" s="278" t="str">
        <f>IF(T_01!BN9="",TRANSPOSE(T_01!BJ9),T_01!BN9)</f>
        <v xml:space="preserve"> </v>
      </c>
      <c r="Q12" s="88" t="e">
        <f>IF(T_01!#REF!="","",1)</f>
        <v>#REF!</v>
      </c>
      <c r="R12" s="87">
        <f>IF(B12="","",VLOOKUP(B12,T_01!$BK$9:$BN$39,3,FALSE))</f>
        <v>0</v>
      </c>
      <c r="S12" s="554"/>
    </row>
    <row r="13" spans="1:20" ht="15.75" customHeight="1">
      <c r="B13" s="147">
        <f>T_01!BK10</f>
        <v>42095</v>
      </c>
      <c r="C13" s="148" t="str">
        <f>T_01!BL10</f>
        <v>Ma</v>
      </c>
      <c r="D13" s="421"/>
      <c r="E13" s="422"/>
      <c r="F13" s="421"/>
      <c r="G13" s="422"/>
      <c r="H13" s="421"/>
      <c r="I13" s="422"/>
      <c r="J13" s="421"/>
      <c r="K13" s="422"/>
      <c r="L13" s="368">
        <f>SUM(T_01!BH10)</f>
        <v>0</v>
      </c>
      <c r="M13" s="369">
        <f>IF(T_01!BH10=0,0,SUM(T_01!$BH$9+T_01!BH10))</f>
        <v>0</v>
      </c>
      <c r="N13" s="277"/>
      <c r="O13" s="9"/>
      <c r="P13" s="279" t="str">
        <f>IF(T_01!BN10="",TRANSPOSE(T_01!BJ10),T_01!BN10)</f>
        <v xml:space="preserve"> </v>
      </c>
      <c r="Q13" s="88" t="e">
        <f>IF(T_01!#REF!="","",1)</f>
        <v>#REF!</v>
      </c>
      <c r="R13" s="87">
        <f>IF(B13="","",VLOOKUP(B13,T_01!$BK$9:$BN$39,3,FALSE))</f>
        <v>0</v>
      </c>
      <c r="S13" s="465"/>
    </row>
    <row r="14" spans="1:20" ht="15.75" customHeight="1">
      <c r="B14" s="147">
        <f>T_01!BK11</f>
        <v>42096</v>
      </c>
      <c r="C14" s="148" t="str">
        <f>T_01!BL11</f>
        <v>Me</v>
      </c>
      <c r="D14" s="421"/>
      <c r="E14" s="422"/>
      <c r="F14" s="421"/>
      <c r="G14" s="422"/>
      <c r="H14" s="335"/>
      <c r="I14" s="337"/>
      <c r="J14" s="336"/>
      <c r="K14" s="337"/>
      <c r="L14" s="368">
        <f>SUM(T_01!BH11)</f>
        <v>0</v>
      </c>
      <c r="M14" s="369">
        <f>IF(T_01!BH11=0,0,SUM(T_01!$BH$9+T_01!BH10+T_01!BH11))</f>
        <v>0</v>
      </c>
      <c r="N14" s="277"/>
      <c r="O14" s="9"/>
      <c r="P14" s="279" t="str">
        <f>IF(T_01!BN11="",TRANSPOSE(T_01!BJ11),T_01!BN11)</f>
        <v xml:space="preserve"> </v>
      </c>
      <c r="Q14" s="88" t="str">
        <f>IF(T_01!BN11="","",1)</f>
        <v/>
      </c>
      <c r="R14" s="87">
        <f>IF(B14="","",VLOOKUP(B14,T_01!$BK$9:$BN$39,3,FALSE))</f>
        <v>0</v>
      </c>
      <c r="S14" s="465"/>
    </row>
    <row r="15" spans="1:20" ht="15.75" customHeight="1">
      <c r="B15" s="147">
        <f>T_01!BK12</f>
        <v>42097</v>
      </c>
      <c r="C15" s="148" t="str">
        <f>T_01!BL12</f>
        <v>Je</v>
      </c>
      <c r="D15" s="421"/>
      <c r="E15" s="422"/>
      <c r="F15" s="421"/>
      <c r="G15" s="422"/>
      <c r="H15" s="335"/>
      <c r="I15" s="337"/>
      <c r="J15" s="336"/>
      <c r="K15" s="337"/>
      <c r="L15" s="368">
        <f>SUM(T_01!BH12)</f>
        <v>0</v>
      </c>
      <c r="M15" s="369">
        <f>IF(T_01!BH12=0,0,SUM(T_01!$BH$9+T_01!BH10+T_01!BH11+T_01!BH12))</f>
        <v>0</v>
      </c>
      <c r="N15" s="277"/>
      <c r="O15" s="9"/>
      <c r="P15" s="279" t="str">
        <f>IF(T_01!BN12="",TRANSPOSE(T_01!BJ12),T_01!BN12)</f>
        <v xml:space="preserve"> </v>
      </c>
      <c r="Q15" s="88" t="str">
        <f>IF(T_01!BN12="","",1)</f>
        <v/>
      </c>
      <c r="R15" s="87">
        <f>IF(B15="","",VLOOKUP(B15,T_01!$BK$9:$BN$39,3,FALSE))</f>
        <v>0</v>
      </c>
      <c r="S15" s="465"/>
    </row>
    <row r="16" spans="1:20" ht="15.75" customHeight="1">
      <c r="B16" s="147">
        <f>T_01!BK13</f>
        <v>42098</v>
      </c>
      <c r="C16" s="148" t="str">
        <f>T_01!BL13</f>
        <v>Ve</v>
      </c>
      <c r="D16" s="421"/>
      <c r="E16" s="422"/>
      <c r="F16" s="421"/>
      <c r="G16" s="422"/>
      <c r="H16" s="335"/>
      <c r="I16" s="337"/>
      <c r="J16" s="336"/>
      <c r="K16" s="337"/>
      <c r="L16" s="368">
        <f>SUM(T_01!BH13)</f>
        <v>0</v>
      </c>
      <c r="M16" s="369">
        <f>IF(T_01!BH13=0,0,SUM(T_01!$BH$9+T_01!BH10+T_01!BH11+T_01!BH12+T_01!BH13))</f>
        <v>0</v>
      </c>
      <c r="N16" s="277"/>
      <c r="O16" s="9"/>
      <c r="P16" s="279" t="str">
        <f>IF(T_01!BN13="",TRANSPOSE(T_01!BJ13),T_01!BN13)</f>
        <v xml:space="preserve"> </v>
      </c>
      <c r="Q16" s="88" t="str">
        <f>IF(T_01!BN13="","",1)</f>
        <v/>
      </c>
      <c r="R16" s="87">
        <f>IF(B16="","",VLOOKUP(B16,T_01!$BK$9:$BN$39,3,FALSE))</f>
        <v>0</v>
      </c>
      <c r="S16" s="465"/>
    </row>
    <row r="17" spans="2:20" ht="15.75" customHeight="1">
      <c r="B17" s="147">
        <f>T_01!BK14</f>
        <v>42099</v>
      </c>
      <c r="C17" s="148" t="str">
        <f>T_01!BL14</f>
        <v>Sa</v>
      </c>
      <c r="D17" s="338"/>
      <c r="E17" s="339"/>
      <c r="F17" s="338"/>
      <c r="G17" s="339"/>
      <c r="H17" s="550"/>
      <c r="I17" s="342"/>
      <c r="J17" s="341"/>
      <c r="K17" s="342"/>
      <c r="L17" s="341">
        <f>SUM(T_01!BH14)</f>
        <v>0</v>
      </c>
      <c r="M17" s="342">
        <f>IF(T_01!BH14=0,0,SUM(T_01!$BH$9+T_01!BH10+T_01!BH11+T_01!BH12+T_01!BH13+T_01!BH14))</f>
        <v>0</v>
      </c>
      <c r="N17" s="348"/>
      <c r="O17" s="340"/>
      <c r="P17" s="115" t="str">
        <f>IF(T_01!BN14="",TRANSPOSE(T_01!BJ14),T_01!BN14)</f>
        <v xml:space="preserve"> </v>
      </c>
      <c r="Q17" s="88" t="str">
        <f>IF(T_01!BN14="","",1)</f>
        <v/>
      </c>
      <c r="R17" s="87">
        <f>IF(B17="","",VLOOKUP(B17,T_01!$BK$9:$BN$39,3,FALSE))</f>
        <v>0</v>
      </c>
      <c r="S17" s="465"/>
    </row>
    <row r="18" spans="2:20" ht="15.75" customHeight="1">
      <c r="B18" s="147">
        <f>T_01!BK15</f>
        <v>42100</v>
      </c>
      <c r="C18" s="148" t="str">
        <f>T_01!BL15</f>
        <v>Di</v>
      </c>
      <c r="D18" s="338"/>
      <c r="E18" s="339"/>
      <c r="F18" s="338"/>
      <c r="G18" s="339"/>
      <c r="H18" s="550"/>
      <c r="I18" s="342"/>
      <c r="J18" s="341"/>
      <c r="K18" s="342"/>
      <c r="L18" s="341">
        <f>SUM(T_01!BH15)</f>
        <v>0</v>
      </c>
      <c r="M18" s="342">
        <f>IF(T_01!BH15=0,0,SUM(T_01!$BH$9+T_01!BH10+T_01!BH11+T_01!BH12+T_01!BH13+T_01!BH14+T_01!BH15))</f>
        <v>0</v>
      </c>
      <c r="N18" s="348"/>
      <c r="O18" s="340"/>
      <c r="P18" s="115" t="str">
        <f>IF(T_01!BN15="",TRANSPOSE(T_01!BJ15),T_01!BN15)</f>
        <v xml:space="preserve"> </v>
      </c>
      <c r="Q18" s="88" t="str">
        <f>IF(T_01!BN15="","",1)</f>
        <v/>
      </c>
      <c r="R18" s="87">
        <f>IF(B18="","",VLOOKUP(B18,T_01!$BK$9:$BN$39,3,FALSE))</f>
        <v>0</v>
      </c>
      <c r="S18" s="554">
        <f>SUM(L12:L18)</f>
        <v>0</v>
      </c>
    </row>
    <row r="19" spans="2:20" ht="15.75" customHeight="1">
      <c r="B19" s="147">
        <f>T_01!BK16</f>
        <v>42101</v>
      </c>
      <c r="C19" s="148" t="str">
        <f>T_01!BL16</f>
        <v>Lu</v>
      </c>
      <c r="D19" s="421"/>
      <c r="E19" s="422"/>
      <c r="F19" s="421"/>
      <c r="G19" s="422"/>
      <c r="H19" s="421"/>
      <c r="I19" s="422"/>
      <c r="J19" s="421"/>
      <c r="K19" s="422"/>
      <c r="L19" s="368">
        <f>SUM(T_01!BH16)</f>
        <v>0</v>
      </c>
      <c r="M19" s="369">
        <f>IF(T_01!BH16=0,0,SUM(T_01!$BH$9+T_01!BH10+T_01!BH11+T_01!BH12+T_01!BH13+T_01!BH14+T_01!BH15+T_01!BH16))</f>
        <v>0</v>
      </c>
      <c r="N19" s="277"/>
      <c r="O19" s="9"/>
      <c r="P19" s="279" t="str">
        <f>IF(T_01!BN16="",TRANSPOSE(T_01!BJ16),T_01!BN16)</f>
        <v xml:space="preserve"> </v>
      </c>
      <c r="Q19" s="88" t="str">
        <f>IF(T_01!BN16="","",1)</f>
        <v/>
      </c>
      <c r="R19" s="87">
        <f>IF(B19="","",VLOOKUP(B19,T_01!$BK$9:$BN$39,3,FALSE))</f>
        <v>0</v>
      </c>
      <c r="S19" s="399"/>
      <c r="T19" s="439"/>
    </row>
    <row r="20" spans="2:20" ht="15.75" customHeight="1">
      <c r="B20" s="147">
        <f>T_01!BK17</f>
        <v>42102</v>
      </c>
      <c r="C20" s="148" t="str">
        <f>T_01!BL17</f>
        <v>Ma</v>
      </c>
      <c r="D20" s="421"/>
      <c r="E20" s="422"/>
      <c r="F20" s="421"/>
      <c r="G20" s="422"/>
      <c r="H20" s="421"/>
      <c r="I20" s="422"/>
      <c r="J20" s="421"/>
      <c r="K20" s="422"/>
      <c r="L20" s="368">
        <f>SUM(T_01!BH17)</f>
        <v>0</v>
      </c>
      <c r="M20" s="369">
        <f>IF(T_01!BH17=0,0,SUM(T_01!$BH$9+T_01!BH10+T_01!BH11+T_01!BH12+T_01!BH13+T_01!BH14+T_01!BH15+T_01!BH16+T_01!BH17))</f>
        <v>0</v>
      </c>
      <c r="N20" s="277"/>
      <c r="O20" s="9"/>
      <c r="P20" s="279" t="str">
        <f>IF(T_01!BN17="",TRANSPOSE(T_01!BJ17),T_01!BN17)</f>
        <v xml:space="preserve"> </v>
      </c>
      <c r="Q20" s="88" t="str">
        <f>IF(T_01!BN17="","",1)</f>
        <v/>
      </c>
      <c r="R20" s="87">
        <f>IF(B20="","",VLOOKUP(B20,T_01!$BK$9:$BN$39,3,FALSE))</f>
        <v>0</v>
      </c>
      <c r="S20" s="400"/>
    </row>
    <row r="21" spans="2:20" ht="15.75" customHeight="1">
      <c r="B21" s="147">
        <f>T_01!BK18</f>
        <v>42103</v>
      </c>
      <c r="C21" s="148" t="str">
        <f>T_01!BL18</f>
        <v>Me</v>
      </c>
      <c r="D21" s="421"/>
      <c r="E21" s="422"/>
      <c r="F21" s="421"/>
      <c r="G21" s="422"/>
      <c r="H21" s="335"/>
      <c r="I21" s="337"/>
      <c r="J21" s="336"/>
      <c r="K21" s="337"/>
      <c r="L21" s="368">
        <f>SUM(T_01!BH18)</f>
        <v>0</v>
      </c>
      <c r="M21" s="369">
        <f>IF(T_01!BH18=0,0,SUM(T_01!$BH$9+T_01!BH10+T_01!BH11+T_01!BH12+T_01!BH13+T_01!BH14+T_01!BH15+T_01!BH16+T_01!BH17+T_01!BH18))</f>
        <v>0</v>
      </c>
      <c r="N21" s="277"/>
      <c r="O21" s="9"/>
      <c r="P21" s="279" t="str">
        <f>IF(T_01!BN18="",TRANSPOSE(T_01!BJ18),T_01!BN18)</f>
        <v xml:space="preserve"> </v>
      </c>
      <c r="Q21" s="88" t="str">
        <f>IF(T_01!BN18="","",1)</f>
        <v/>
      </c>
      <c r="R21" s="87">
        <f>IF(B21="","",VLOOKUP(B21,T_01!$BK$9:$BN$39,3,FALSE))</f>
        <v>0</v>
      </c>
      <c r="S21" s="465"/>
    </row>
    <row r="22" spans="2:20" ht="15.75" customHeight="1">
      <c r="B22" s="147">
        <f>T_01!BK19</f>
        <v>42104</v>
      </c>
      <c r="C22" s="148" t="str">
        <f>T_01!BL19</f>
        <v>Je</v>
      </c>
      <c r="D22" s="421"/>
      <c r="E22" s="422"/>
      <c r="F22" s="421"/>
      <c r="G22" s="422"/>
      <c r="H22" s="335"/>
      <c r="I22" s="337"/>
      <c r="J22" s="336"/>
      <c r="K22" s="337"/>
      <c r="L22" s="368">
        <f>SUM(T_01!BH19)</f>
        <v>0</v>
      </c>
      <c r="M22" s="369">
        <f>IF(T_01!BH19=0,0,SUM(T_01!$BH$9+T_01!BH10+T_01!BH11+T_01!BH12+T_01!BH13+T_01!BH14+T_01!BH15+T_01!BH16+T_01!BH17+T_01!BH18+T_01!BH19))</f>
        <v>0</v>
      </c>
      <c r="N22" s="277"/>
      <c r="O22" s="9"/>
      <c r="P22" s="279" t="str">
        <f>IF(T_01!BN19="",TRANSPOSE(T_01!BJ19),T_01!BN19)</f>
        <v xml:space="preserve"> </v>
      </c>
      <c r="Q22" s="88" t="str">
        <f>IF(T_01!BN19="","",1)</f>
        <v/>
      </c>
      <c r="R22" s="87">
        <f>IF(B22="","",VLOOKUP(B22,T_01!$BK$9:$BN$39,3,FALSE))</f>
        <v>0</v>
      </c>
      <c r="S22" s="465"/>
    </row>
    <row r="23" spans="2:20" ht="15.75" customHeight="1">
      <c r="B23" s="147">
        <f>T_01!BK20</f>
        <v>42105</v>
      </c>
      <c r="C23" s="148" t="str">
        <f>T_01!BL20</f>
        <v>Ve</v>
      </c>
      <c r="D23" s="421"/>
      <c r="E23" s="422"/>
      <c r="F23" s="421"/>
      <c r="G23" s="422"/>
      <c r="H23" s="335"/>
      <c r="I23" s="337"/>
      <c r="J23" s="336"/>
      <c r="K23" s="337"/>
      <c r="L23" s="368">
        <f>SUM(T_01!BH20)</f>
        <v>0</v>
      </c>
      <c r="M23" s="369">
        <f>IF(T_01!BH20=0,0,SUM(T_01!$BH$9+T_01!BH10+T_01!BH11+T_01!BH12+T_01!BH13+T_01!BH14+T_01!BH15+T_01!BH16+T_01!BH17+T_01!BH18+T_01!BH19+T_01!BH20))</f>
        <v>0</v>
      </c>
      <c r="N23" s="277"/>
      <c r="O23" s="9"/>
      <c r="P23" s="279" t="str">
        <f>IF(T_01!BN20="",TRANSPOSE(T_01!BJ20),T_01!BN20)</f>
        <v xml:space="preserve"> </v>
      </c>
      <c r="Q23" s="88" t="str">
        <f>IF(T_01!BN20="","",1)</f>
        <v/>
      </c>
      <c r="R23" s="87">
        <f>IF(B23="","",VLOOKUP(B23,T_01!$BK$9:$BN$39,3,FALSE))</f>
        <v>0</v>
      </c>
      <c r="S23" s="465"/>
    </row>
    <row r="24" spans="2:20" ht="15.75" customHeight="1">
      <c r="B24" s="147">
        <f>T_01!BK21</f>
        <v>42106</v>
      </c>
      <c r="C24" s="148" t="str">
        <f>T_01!BL21</f>
        <v>Sa</v>
      </c>
      <c r="D24" s="338"/>
      <c r="E24" s="339"/>
      <c r="F24" s="338"/>
      <c r="G24" s="339"/>
      <c r="H24" s="550"/>
      <c r="I24" s="342"/>
      <c r="J24" s="341"/>
      <c r="K24" s="342"/>
      <c r="L24" s="341">
        <f>SUM(T_01!BH21)</f>
        <v>0</v>
      </c>
      <c r="M24" s="342">
        <f>IF(T_01!BH21=0,0,SUM(T_01!$BH$9+T_01!BH10+T_01!BH11+T_01!BH12+T_01!BH13+T_01!BH14+T_01!BH15+T_01!BH16+T_01!BH17+T_01!BH18+T_01!BH19+T_01!BH20+T_01!BH21))</f>
        <v>0</v>
      </c>
      <c r="N24" s="348"/>
      <c r="O24" s="340"/>
      <c r="P24" s="115" t="str">
        <f>IF(T_01!BN21="",TRANSPOSE(T_01!BJ21),T_01!BN21)</f>
        <v xml:space="preserve"> </v>
      </c>
      <c r="Q24" s="88" t="str">
        <f>IF(T_01!BN21="","",1)</f>
        <v/>
      </c>
      <c r="R24" s="87">
        <f>IF(B24="","",VLOOKUP(B24,T_01!$BK$9:$BN$39,3,FALSE))</f>
        <v>0</v>
      </c>
      <c r="S24" s="465"/>
    </row>
    <row r="25" spans="2:20" ht="15.75" customHeight="1">
      <c r="B25" s="147">
        <f>T_01!BK22</f>
        <v>42107</v>
      </c>
      <c r="C25" s="148" t="str">
        <f>T_01!BL22</f>
        <v>Di</v>
      </c>
      <c r="D25" s="338"/>
      <c r="E25" s="339"/>
      <c r="F25" s="338"/>
      <c r="G25" s="339"/>
      <c r="H25" s="338"/>
      <c r="I25" s="339"/>
      <c r="J25" s="338"/>
      <c r="K25" s="339"/>
      <c r="L25" s="341">
        <f>SUM(T_01!BH22)</f>
        <v>0</v>
      </c>
      <c r="M25" s="342">
        <f>IF(T_01!BH22=0,0,SUM(T_01!$BH$9+T_01!BH10+T_01!BH11+T_01!BH12+T_01!BH13+T_01!BH14+T_01!BH15+T_01!BH16+T_01!BH17+T_01!BH18+T_01!BH19+T_01!BH20+T_01!BH21+T_01!BH22))</f>
        <v>0</v>
      </c>
      <c r="N25" s="348"/>
      <c r="O25" s="340"/>
      <c r="P25" s="115" t="str">
        <f>IF(T_01!BN22="",TRANSPOSE(T_01!BJ22),T_01!BN22)</f>
        <v xml:space="preserve"> </v>
      </c>
      <c r="Q25" s="88" t="str">
        <f>IF(T_01!AW38="","",1)</f>
        <v/>
      </c>
      <c r="R25" s="87">
        <f>IF(B25="","",VLOOKUP(B25,T_01!$BK$9:$BN$39,3,FALSE))</f>
        <v>0</v>
      </c>
      <c r="S25" s="554">
        <f>SUM(L19:L25)</f>
        <v>0</v>
      </c>
    </row>
    <row r="26" spans="2:20" ht="15.75" customHeight="1">
      <c r="B26" s="147">
        <f>T_01!BK23</f>
        <v>42108</v>
      </c>
      <c r="C26" s="148" t="str">
        <f>T_01!BL23</f>
        <v>Lu</v>
      </c>
      <c r="D26" s="421"/>
      <c r="E26" s="422"/>
      <c r="F26" s="421"/>
      <c r="G26" s="422"/>
      <c r="H26" s="421"/>
      <c r="I26" s="422"/>
      <c r="J26" s="421"/>
      <c r="K26" s="422"/>
      <c r="L26" s="368">
        <f>SUM(T_01!BH23)</f>
        <v>0</v>
      </c>
      <c r="M26" s="369">
        <f>IF(T_01!BH23=0,0,SUM(T_01!$BH$9+T_01!BH10+T_01!BH11+T_01!BH12+T_01!BH13+T_01!BH14+T_01!BH15+T_01!BH16+T_01!BH17+T_01!BH18+T_01!BH19+T_01!BH20+T_01!BH21+T_01!BH22+T_01!BH23))</f>
        <v>0</v>
      </c>
      <c r="N26" s="277"/>
      <c r="O26" s="9"/>
      <c r="P26" s="279" t="str">
        <f>IF(T_01!BN23="",TRANSPOSE(T_01!BJ23),T_01!BN23)</f>
        <v xml:space="preserve"> </v>
      </c>
      <c r="Q26" s="88" t="str">
        <f>IF(T_01!BN23="","",1)</f>
        <v/>
      </c>
      <c r="R26" s="87">
        <f>IF(B26="","",VLOOKUP(B26,T_01!$BK$9:$BN$39,3,FALSE))</f>
        <v>0</v>
      </c>
      <c r="S26" s="399"/>
      <c r="T26" s="439"/>
    </row>
    <row r="27" spans="2:20" ht="15.75" customHeight="1">
      <c r="B27" s="147">
        <f>T_01!BK24</f>
        <v>42109</v>
      </c>
      <c r="C27" s="148" t="str">
        <f>T_01!BL24</f>
        <v>Ma</v>
      </c>
      <c r="D27" s="421"/>
      <c r="E27" s="422"/>
      <c r="F27" s="421"/>
      <c r="G27" s="422"/>
      <c r="H27" s="421"/>
      <c r="I27" s="422"/>
      <c r="J27" s="421"/>
      <c r="K27" s="422"/>
      <c r="L27" s="368">
        <f>SUM(T_01!BH24)</f>
        <v>0</v>
      </c>
      <c r="M27" s="369">
        <f>IF(T_01!BH24=0,0,SUM(T_01!$BH$9+T_01!BH10+T_01!BH11+T_01!BH12+T_01!BH13+T_01!BH14+T_01!BH15+T_01!BH16+T_01!BH17+T_01!BH18+T_01!BH19+T_01!BH20+T_01!BH21+T_01!BH22+T_01!BH23+T_01!BH24))</f>
        <v>0</v>
      </c>
      <c r="N27" s="277"/>
      <c r="O27" s="9"/>
      <c r="P27" s="279" t="str">
        <f>IF(T_01!BN24="",TRANSPOSE(T_01!BJ24),T_01!BN24)</f>
        <v xml:space="preserve"> </v>
      </c>
      <c r="Q27" s="88" t="str">
        <f>IF(T_01!BN9="","",1)</f>
        <v/>
      </c>
      <c r="R27" s="87">
        <f>IF(B27="","",VLOOKUP(B27,T_01!$BK$9:$BN$39,3,FALSE))</f>
        <v>0</v>
      </c>
      <c r="S27" s="400"/>
    </row>
    <row r="28" spans="2:20" ht="15.75" customHeight="1">
      <c r="B28" s="147">
        <f>T_01!BK25</f>
        <v>42110</v>
      </c>
      <c r="C28" s="148" t="str">
        <f>T_01!BL25</f>
        <v>Me</v>
      </c>
      <c r="D28" s="421"/>
      <c r="E28" s="422"/>
      <c r="F28" s="421"/>
      <c r="G28" s="422"/>
      <c r="H28" s="421"/>
      <c r="I28" s="422"/>
      <c r="J28" s="421"/>
      <c r="K28" s="422"/>
      <c r="L28" s="368">
        <f>SUM(T_01!BH25)</f>
        <v>0</v>
      </c>
      <c r="M28" s="369">
        <f>IF(T_01!BH25=0,0,SUM(T_01!$BH$9+T_01!BH10+T_01!BH11+T_01!BH12+T_01!BH13+T_01!BH14+T_01!BH15+T_01!BH16+T_01!BH17+T_01!BH18+T_01!BH19+T_01!BH20+T_01!BH21+T_01!BH22+T_01!BH23+T_01!BH24+T_01!BH25))</f>
        <v>0</v>
      </c>
      <c r="N28" s="277"/>
      <c r="O28" s="9"/>
      <c r="P28" s="279" t="str">
        <f>IF(T_01!BN25="",TRANSPOSE(T_01!BJ25),T_01!BN25)</f>
        <v xml:space="preserve"> </v>
      </c>
      <c r="Q28" s="88" t="str">
        <f>IF(T_01!BN10="","",1)</f>
        <v/>
      </c>
      <c r="R28" s="87">
        <f>IF(B28="","",VLOOKUP(B28,T_01!$BK$9:$BN$39,3,FALSE))</f>
        <v>0</v>
      </c>
      <c r="S28" s="465"/>
    </row>
    <row r="29" spans="2:20" ht="15.75" customHeight="1">
      <c r="B29" s="147">
        <f>T_01!BK26</f>
        <v>42111</v>
      </c>
      <c r="C29" s="148" t="str">
        <f>T_01!BL26</f>
        <v>Je</v>
      </c>
      <c r="D29" s="421"/>
      <c r="E29" s="422"/>
      <c r="F29" s="421"/>
      <c r="G29" s="422"/>
      <c r="H29" s="335"/>
      <c r="I29" s="337"/>
      <c r="J29" s="336"/>
      <c r="K29" s="337"/>
      <c r="L29" s="368">
        <f>SUM(T_01!BH26)</f>
        <v>0</v>
      </c>
      <c r="M29" s="369">
        <f>IF(T_01!BH26=0,0,SUM(T_01!$BH$9+T_01!BH10+T_01!BH11+T_01!BH12+T_01!BH13+T_01!BH14+T_01!BH15+T_01!BH16+T_01!BH17+T_01!BH18+T_01!BH19+T_01!BH20+T_01!BH21+T_01!BH22+T_01!BH23+T_01!BH24+T_01!BH25+T_01!BH26))</f>
        <v>0</v>
      </c>
      <c r="N29" s="277"/>
      <c r="O29" s="9"/>
      <c r="P29" s="279" t="str">
        <f>IF(T_01!BN26="",TRANSPOSE(T_01!BJ26),T_01!BN26)</f>
        <v xml:space="preserve"> </v>
      </c>
      <c r="Q29" s="88" t="str">
        <f>IF(T_01!BN26="","",1)</f>
        <v/>
      </c>
      <c r="R29" s="87">
        <f>IF(B29="","",VLOOKUP(B29,T_01!$BK$9:$BN$39,3,FALSE))</f>
        <v>0</v>
      </c>
      <c r="S29" s="465"/>
    </row>
    <row r="30" spans="2:20" ht="15.75" customHeight="1">
      <c r="B30" s="147">
        <f>T_01!BK27</f>
        <v>42112</v>
      </c>
      <c r="C30" s="148" t="str">
        <f>T_01!BL27</f>
        <v>Ve</v>
      </c>
      <c r="D30" s="424"/>
      <c r="E30" s="425"/>
      <c r="F30" s="424"/>
      <c r="G30" s="425"/>
      <c r="H30" s="415"/>
      <c r="I30" s="416"/>
      <c r="J30" s="417"/>
      <c r="K30" s="416"/>
      <c r="L30" s="417">
        <f>SUM(T_01!BH27)</f>
        <v>0</v>
      </c>
      <c r="M30" s="416">
        <f>IF(T_01!BH27=0,0,SUM(T_01!$BH$9+T_01!BH10+T_01!BH11+T_01!BH12+T_01!BH13+T_01!BH14+T_01!BH15+T_01!BH16+T_01!BH17+T_01!BH18+T_01!BH19+T_01!BH20+T_01!BH21+T_01!BH22+T_01!BH23+T_01!BH24+T_01!BH25+T_01!BH26+T_01!BH27))</f>
        <v>0</v>
      </c>
      <c r="N30" s="427"/>
      <c r="O30" s="426"/>
      <c r="P30" s="420" t="str">
        <f>IF(T_01!BN27="",TRANSPOSE(T_01!BJ27),T_01!BN27)</f>
        <v>Karfreitag/Vendredi Saint</v>
      </c>
      <c r="Q30" s="88">
        <f>IF(T_01!BN27="","",1)</f>
        <v>1</v>
      </c>
      <c r="R30" s="87">
        <f>IF(B30="","",VLOOKUP(B30,T_01!$BK$9:$BN$39,3,FALSE))</f>
        <v>1</v>
      </c>
      <c r="S30" s="465"/>
    </row>
    <row r="31" spans="2:20" ht="15.75" customHeight="1">
      <c r="B31" s="147">
        <f>T_01!BK28</f>
        <v>42113</v>
      </c>
      <c r="C31" s="148" t="str">
        <f>T_01!BL28</f>
        <v>Sa</v>
      </c>
      <c r="D31" s="338"/>
      <c r="E31" s="339"/>
      <c r="F31" s="338"/>
      <c r="G31" s="339"/>
      <c r="H31" s="550"/>
      <c r="I31" s="342"/>
      <c r="J31" s="341"/>
      <c r="K31" s="342"/>
      <c r="L31" s="341">
        <f>SUM(T_01!BH28)</f>
        <v>0</v>
      </c>
      <c r="M31" s="342">
        <f>IF(T_01!BH28=0,0,SUM(T_01!$BH$9+T_01!BH10+T_01!BH11+T_01!BH12+T_01!BH13+T_01!BH14+T_01!BH15+T_01!BH16+T_01!BH17+T_01!BH18+T_01!BH19+T_01!BH20+T_01!BH21+T_01!BH22+T_01!BH23+T_01!BH24+T_01!BH25+T_01!BH26+T_01!BH27+T_01!BH28))</f>
        <v>0</v>
      </c>
      <c r="N31" s="348"/>
      <c r="O31" s="340"/>
      <c r="P31" s="115" t="str">
        <f>IF(T_01!BN28="",TRANSPOSE(T_01!BJ28),T_01!BN28)</f>
        <v xml:space="preserve"> </v>
      </c>
      <c r="Q31" s="88" t="str">
        <f>IF(T_01!BN28="","",1)</f>
        <v/>
      </c>
      <c r="R31" s="87">
        <f>IF(B31="","",VLOOKUP(B31,T_01!$BK$9:$BN$39,3,FALSE))</f>
        <v>0</v>
      </c>
      <c r="S31" s="465"/>
    </row>
    <row r="32" spans="2:20" ht="15.75" customHeight="1">
      <c r="B32" s="147">
        <f>T_01!BK29</f>
        <v>42114</v>
      </c>
      <c r="C32" s="148" t="str">
        <f>T_01!BL29</f>
        <v>Di</v>
      </c>
      <c r="D32" s="338"/>
      <c r="E32" s="339"/>
      <c r="F32" s="338"/>
      <c r="G32" s="339"/>
      <c r="H32" s="550"/>
      <c r="I32" s="342"/>
      <c r="J32" s="341"/>
      <c r="K32" s="342"/>
      <c r="L32" s="341">
        <f>SUM(T_01!BH29)</f>
        <v>0</v>
      </c>
      <c r="M32" s="342">
        <f>IF(T_01!BH29=0,0,SUM(T_01!$BH$9+T_01!BH10+T_01!BH11+T_01!BH12+T_01!BH13+T_01!BH14+T_01!BH15+T_01!BH16+T_01!BH17+T_01!BH18+T_01!BH19+T_01!BH20+T_01!BH21+T_01!BH22+T_01!BH23+T_01!BH24+T_01!BH25+T_01!BH26+T_01!BH27+T_01!BH28+T_01!BH29))</f>
        <v>0</v>
      </c>
      <c r="N32" s="348"/>
      <c r="O32" s="340"/>
      <c r="P32" s="115" t="str">
        <f>IF(T_01!BN29="",TRANSPOSE(T_01!BJ29),T_01!BN29)</f>
        <v>Ostern / Pâques</v>
      </c>
      <c r="Q32" s="88">
        <f>IF(T_01!BN29="","",1)</f>
        <v>1</v>
      </c>
      <c r="R32" s="87">
        <f>IF(B32="","",VLOOKUP(B32,T_01!$BK$9:$BN$39,3,FALSE))</f>
        <v>1</v>
      </c>
      <c r="S32" s="554">
        <f>SUM(L26:L32)</f>
        <v>0</v>
      </c>
    </row>
    <row r="33" spans="1:20" ht="15.75" customHeight="1">
      <c r="B33" s="147">
        <f>T_01!BK30</f>
        <v>42115</v>
      </c>
      <c r="C33" s="148" t="str">
        <f>T_01!BL30</f>
        <v>Lu</v>
      </c>
      <c r="D33" s="424"/>
      <c r="E33" s="425"/>
      <c r="F33" s="424"/>
      <c r="G33" s="425"/>
      <c r="H33" s="424"/>
      <c r="I33" s="425"/>
      <c r="J33" s="424"/>
      <c r="K33" s="425"/>
      <c r="L33" s="417">
        <f>SUM(T_01!BH30)</f>
        <v>0</v>
      </c>
      <c r="M33" s="416">
        <f>IF(T_01!BH30=0,0,SUM(T_01!$BH$9+T_01!BH10+T_01!BH11+T_01!BH12+T_01!BH13+T_01!BH14+T_01!BH15+T_01!BH16+T_01!BH17+T_01!BH18+T_01!BH19+T_01!BH20+T_01!BH21+T_01!BH22+T_01!BH23+T_01!BH24+T_01!BH25+T_01!BH26+T_01!BH27+T_01!BH28+T_01!BH29+T_01!BH30))</f>
        <v>0</v>
      </c>
      <c r="N33" s="427"/>
      <c r="O33" s="426"/>
      <c r="P33" s="420" t="str">
        <f>IF(T_01!BN30="",TRANSPOSE(T_01!BJ30),T_01!BN30)</f>
        <v>Ostermontag/Lundi de Pâques</v>
      </c>
      <c r="Q33" s="88">
        <f>IF(T_01!BN30="","",1)</f>
        <v>1</v>
      </c>
      <c r="R33" s="87">
        <f>IF(B33="","",VLOOKUP(B33,T_01!$BK$9:$BN$39,3,FALSE))</f>
        <v>1</v>
      </c>
      <c r="S33" s="399"/>
      <c r="T33" s="439"/>
    </row>
    <row r="34" spans="1:20" ht="15.75" customHeight="1">
      <c r="B34" s="147">
        <f>T_01!BK31</f>
        <v>42116</v>
      </c>
      <c r="C34" s="148" t="str">
        <f>T_01!BL31</f>
        <v>Ma</v>
      </c>
      <c r="D34" s="421"/>
      <c r="E34" s="422"/>
      <c r="F34" s="421"/>
      <c r="G34" s="422"/>
      <c r="H34" s="421"/>
      <c r="I34" s="422"/>
      <c r="J34" s="421"/>
      <c r="K34" s="422"/>
      <c r="L34" s="368">
        <f>SUM(T_01!BH31)</f>
        <v>0</v>
      </c>
      <c r="M34" s="369">
        <f>IF(T_01!BH31=0,0,SUM(T_01!$BH$9+T_01!BH10+T_01!BH11+T_01!BH12+T_01!BH13+T_01!BH14+T_01!BH15+T_01!BH16+T_01!BH17+T_01!BH18+T_01!BH19+T_01!BH20+T_01!BH21+T_01!BH22+T_01!BH23+T_01!BH24+T_01!BH25+T_01!BH26+T_01!BH27+T_01!BH28+T_01!BH29+T_01!BH30+T_01!BH31))</f>
        <v>0</v>
      </c>
      <c r="N34" s="277"/>
      <c r="O34" s="9"/>
      <c r="P34" s="279" t="str">
        <f>IF(T_01!BN31="",TRANSPOSE(T_01!BJ31),T_01!BN31)</f>
        <v xml:space="preserve"> </v>
      </c>
      <c r="Q34" s="88" t="str">
        <f>IF(T_01!BN31="","",1)</f>
        <v/>
      </c>
      <c r="R34" s="87">
        <f>IF(B34="","",VLOOKUP(B34,T_01!$BK$9:$BN$39,3,FALSE))</f>
        <v>0</v>
      </c>
      <c r="S34" s="400"/>
    </row>
    <row r="35" spans="1:20" ht="15.75" customHeight="1">
      <c r="B35" s="147">
        <f>T_01!BK32</f>
        <v>42117</v>
      </c>
      <c r="C35" s="148" t="str">
        <f>T_01!BL32</f>
        <v>Me</v>
      </c>
      <c r="D35" s="421"/>
      <c r="E35" s="422"/>
      <c r="F35" s="421"/>
      <c r="G35" s="422"/>
      <c r="H35" s="335"/>
      <c r="I35" s="337"/>
      <c r="J35" s="336"/>
      <c r="K35" s="337"/>
      <c r="L35" s="368">
        <f>SUM(T_01!BH32)</f>
        <v>0</v>
      </c>
      <c r="M35" s="369">
        <f>IF(T_01!BH32=0,0,SUM(T_01!$BH$9+T_01!BH10+T_01!BH11+T_01!BH12+T_01!BH13+T_01!BH14+T_01!BH15+T_01!BH16+T_01!BH17+T_01!BH18+T_01!BH19+T_01!BH20+T_01!BH21+T_01!BH22+T_01!BH23+T_01!BH24+T_01!BH25+T_01!BH26+T_01!BH27+T_01!BH28+T_01!BH29+T_01!BH30+T_01!BH31+T_01!BH32))</f>
        <v>0</v>
      </c>
      <c r="N35" s="277"/>
      <c r="O35" s="9"/>
      <c r="P35" s="279" t="str">
        <f>IF(T_01!BN32="",TRANSPOSE(T_01!BJ32),T_01!BN32)</f>
        <v xml:space="preserve"> </v>
      </c>
      <c r="Q35" s="88" t="str">
        <f>IF(T_01!BN32="","",1)</f>
        <v/>
      </c>
      <c r="R35" s="87">
        <f>IF(B35="","",VLOOKUP(B35,T_01!$BK$9:$BN$39,3,FALSE))</f>
        <v>0</v>
      </c>
      <c r="S35" s="465"/>
    </row>
    <row r="36" spans="1:20" ht="15.75" customHeight="1">
      <c r="B36" s="147">
        <f>T_01!BK33</f>
        <v>42118</v>
      </c>
      <c r="C36" s="148" t="str">
        <f>T_01!BL33</f>
        <v>Je</v>
      </c>
      <c r="D36" s="421"/>
      <c r="E36" s="422"/>
      <c r="F36" s="421"/>
      <c r="G36" s="422"/>
      <c r="H36" s="335"/>
      <c r="I36" s="337"/>
      <c r="J36" s="336"/>
      <c r="K36" s="337"/>
      <c r="L36" s="368">
        <f>SUM(T_01!BH33)</f>
        <v>0</v>
      </c>
      <c r="M36" s="369">
        <f>IF(T_01!BH33=0,0,SUM(T_01!$BH$9+T_01!BH10+T_01!BH11+T_01!BH12+T_01!BH13+T_01!BH14+T_01!BH15+T_01!BH16+T_01!BH17+T_01!BH18+T_01!BH19+T_01!BH20+T_01!BH21+T_01!BH22+T_01!BH23+T_01!BH24+T_01!BH25+T_01!BH26+T_01!BH27+T_01!BH28+T_01!BH29+T_01!BH30+T_01!BH31+T_01!BH32+T_01!BH33))</f>
        <v>0</v>
      </c>
      <c r="N36" s="277"/>
      <c r="O36" s="9"/>
      <c r="P36" s="279" t="str">
        <f>IF(T_01!BN33="",TRANSPOSE(T_01!BJ33),T_01!BN33)</f>
        <v xml:space="preserve"> </v>
      </c>
      <c r="Q36" s="88" t="str">
        <f>IF(T_01!BN33="","",1)</f>
        <v/>
      </c>
      <c r="R36" s="87">
        <f>IF(B36="","",VLOOKUP(B36,T_01!$BK$9:$BN$39,3,FALSE))</f>
        <v>0</v>
      </c>
      <c r="S36" s="465"/>
    </row>
    <row r="37" spans="1:20" ht="15.75" customHeight="1">
      <c r="B37" s="147">
        <f>T_01!BK34</f>
        <v>42119</v>
      </c>
      <c r="C37" s="148" t="str">
        <f>T_01!BL34</f>
        <v>Ve</v>
      </c>
      <c r="D37" s="421"/>
      <c r="E37" s="422"/>
      <c r="F37" s="421"/>
      <c r="G37" s="422"/>
      <c r="H37" s="335"/>
      <c r="I37" s="337"/>
      <c r="J37" s="336"/>
      <c r="K37" s="337"/>
      <c r="L37" s="368">
        <f>SUM(T_01!BH34)</f>
        <v>0</v>
      </c>
      <c r="M37" s="369">
        <f>IF(T_01!BH34=0,0,SUM(T_01!$BH$9+T_01!BH10+T_01!BH11+T_01!BH12+T_01!BH13+T_01!BH14+T_01!BH15+T_01!BH16+T_01!BH17+T_01!BH18+T_01!BH19+T_01!BH20+T_01!BH21+T_01!BH22+T_01!BH23+T_01!BH24+T_01!BH25+T_01!BH26+T_01!BH27+T_01!BH28+T_01!BH29+T_01!BH30+T_01!BH31+T_01!BH32+T_01!BH33+T_01!BH34))</f>
        <v>0</v>
      </c>
      <c r="N37" s="277"/>
      <c r="O37" s="9"/>
      <c r="P37" s="279" t="str">
        <f>IF(T_01!BN34="",TRANSPOSE(T_01!BJ34),T_01!BN34)</f>
        <v xml:space="preserve"> </v>
      </c>
      <c r="Q37" s="88" t="str">
        <f>IF(T_01!BN34="","",1)</f>
        <v/>
      </c>
      <c r="R37" s="87">
        <f>IF(B37="","",VLOOKUP(B37,T_01!$BK$9:$BN$39,3,FALSE))</f>
        <v>0</v>
      </c>
      <c r="S37" s="465"/>
    </row>
    <row r="38" spans="1:20" ht="15.75" customHeight="1">
      <c r="B38" s="147">
        <f>T_01!BK35</f>
        <v>42120</v>
      </c>
      <c r="C38" s="148" t="str">
        <f>T_01!BL35</f>
        <v>Sa</v>
      </c>
      <c r="D38" s="338"/>
      <c r="E38" s="339"/>
      <c r="F38" s="338"/>
      <c r="G38" s="339"/>
      <c r="H38" s="550"/>
      <c r="I38" s="342"/>
      <c r="J38" s="341"/>
      <c r="K38" s="342"/>
      <c r="L38" s="341">
        <f>SUM(T_01!BH35)</f>
        <v>0</v>
      </c>
      <c r="M38" s="342">
        <f>IF(T_01!BH35=0,0,SUM(T_01!$BH$9+T_01!BH10+T_01!BH11+T_01!BH12+T_01!BH13+T_01!BH14+T_01!BH15+T_01!BH16+T_01!BH17+T_01!BH18+T_01!BH19+T_01!BH20+T_01!BH21+T_01!BH22+T_01!BH23+T_01!BH24+T_01!BH25+T_01!BH26+T_01!BH27+T_01!BH28+T_01!BH29+T_01!BH30+T_01!BH31+T_01!BH32+T_01!BH33+T_01!BH34+T_01!BH35))</f>
        <v>0</v>
      </c>
      <c r="N38" s="348"/>
      <c r="O38" s="340"/>
      <c r="P38" s="115" t="str">
        <f>IF(T_01!BN35="",TRANSPOSE(T_01!BJ35),T_01!BN35)</f>
        <v xml:space="preserve"> </v>
      </c>
      <c r="Q38" s="88" t="str">
        <f>IF(T_01!BN35="","",1)</f>
        <v/>
      </c>
      <c r="R38" s="87">
        <f>IF(B38="","",VLOOKUP(B38,T_01!$BK$9:$BN$39,3,FALSE))</f>
        <v>0</v>
      </c>
      <c r="S38" s="465"/>
    </row>
    <row r="39" spans="1:20" ht="15.75" customHeight="1">
      <c r="B39" s="147">
        <f>T_01!BK36</f>
        <v>42121</v>
      </c>
      <c r="C39" s="148" t="str">
        <f>T_01!BL36</f>
        <v>Di</v>
      </c>
      <c r="D39" s="338"/>
      <c r="E39" s="339"/>
      <c r="F39" s="338"/>
      <c r="G39" s="339"/>
      <c r="H39" s="550"/>
      <c r="I39" s="342"/>
      <c r="J39" s="341"/>
      <c r="K39" s="342"/>
      <c r="L39" s="341">
        <f>SUM(T_01!BH36)</f>
        <v>0</v>
      </c>
      <c r="M39" s="342">
        <f>IF(T_01!BH36=0,0,SUM(T_01!$BH$9+T_01!BH10+T_01!BH11+T_01!BH12+T_01!BH13+T_01!BH14+T_01!BH15+T_01!BH16+T_01!BH17+T_01!BH18+T_01!BH19+T_01!BH20+T_01!BH21+T_01!BH22+T_01!BH23+T_01!BH24+T_01!BH25+T_01!BH26+T_01!BH27+T_01!BH28+T_01!BH29+T_01!BH30+T_01!BH31+T_01!BH32+T_01!BH33+T_01!BH34+T_01!BH35+T_01!BH36))</f>
        <v>0</v>
      </c>
      <c r="N39" s="348"/>
      <c r="O39" s="340"/>
      <c r="P39" s="115" t="str">
        <f>IF(T_01!BN36="",TRANSPOSE(T_01!BJ36),T_01!BN36)</f>
        <v xml:space="preserve"> </v>
      </c>
      <c r="Q39" s="88" t="str">
        <f>IF(T_01!BN36="","",1)</f>
        <v/>
      </c>
      <c r="R39" s="87">
        <f>IF(B39="","",VLOOKUP(B39,T_01!$BK$9:$BN$39,3,FALSE))</f>
        <v>0</v>
      </c>
      <c r="S39" s="554">
        <f>SUM(L33:L39)</f>
        <v>0</v>
      </c>
    </row>
    <row r="40" spans="1:20" ht="15.75" customHeight="1">
      <c r="B40" s="147">
        <f>T_01!BK37</f>
        <v>42122</v>
      </c>
      <c r="C40" s="148" t="str">
        <f>T_01!BL37</f>
        <v>Lu</v>
      </c>
      <c r="D40" s="421"/>
      <c r="E40" s="422"/>
      <c r="F40" s="421"/>
      <c r="G40" s="422"/>
      <c r="H40" s="421"/>
      <c r="I40" s="422"/>
      <c r="J40" s="421"/>
      <c r="K40" s="422"/>
      <c r="L40" s="336">
        <f>SUM(T_01!BH37)</f>
        <v>0</v>
      </c>
      <c r="M40" s="337">
        <f>IF(T_01!BH37=0,0,SUM(T_01!$BH$9+T_01!BH10+T_01!BH11+T_01!BH12+T_01!BH13+T_01!BH14+T_01!BH15+T_01!BH16+T_01!BH17+T_01!BH18+T_01!BH19+T_01!BH20+T_01!BH21+T_01!BH22+T_01!BH23+T_01!BH24+T_01!BH25+T_01!BH26+T_01!BH27+T_01!BH28+T_01!BH29+T_01!BH30+T_01!BH31+T_01!BH32+T_01!BH33+T_01!BH34+T_01!BH35+T_01!BH36+T_01!BH37))</f>
        <v>0</v>
      </c>
      <c r="N40" s="277"/>
      <c r="O40" s="9"/>
      <c r="P40" s="279" t="str">
        <f>IF(T_01!BN37="",TRANSPOSE(T_01!BJ37),T_01!BN37)</f>
        <v xml:space="preserve"> </v>
      </c>
      <c r="Q40" s="88" t="str">
        <f>IF(T_01!BN37="","",1)</f>
        <v/>
      </c>
      <c r="R40" s="87">
        <f>IF(B40="","",VLOOKUP(B40,T_01!$BK$9:$BN$39,3,FALSE))</f>
        <v>0</v>
      </c>
      <c r="S40" s="399"/>
      <c r="T40" s="439"/>
    </row>
    <row r="41" spans="1:20" ht="15.75" customHeight="1">
      <c r="B41" s="147">
        <f>T_01!BK38</f>
        <v>42123</v>
      </c>
      <c r="C41" s="148" t="str">
        <f>T_01!BL38</f>
        <v>Ma</v>
      </c>
      <c r="D41" s="98"/>
      <c r="E41" s="99"/>
      <c r="F41" s="98"/>
      <c r="G41" s="99"/>
      <c r="H41" s="98"/>
      <c r="I41" s="99"/>
      <c r="J41" s="98"/>
      <c r="K41" s="99"/>
      <c r="L41" s="551">
        <f>SUM(T_01!BH38)</f>
        <v>0</v>
      </c>
      <c r="M41" s="552">
        <f>IF(T_01!BH38=0,0,SUM(T_01!$BH$9+T_01!BH10+T_01!BH11+T_01!BH12+T_01!BH13+T_01!BH14+T_01!BH15+T_01!BH16+T_01!BH17+T_01!BH18+T_01!BH19+T_01!BH20+T_01!BH21+T_01!BH22+T_01!BH23+T_01!BH24+T_01!BH25+T_01!BH26+T_01!BH27+T_01!BH28+T_01!BH29+T_01!BH30+T_01!BH31+T_01!BH32+T_01!BH33+T_01!BH34+T_01!BH35+T_01!BH36+T_01!BH37+T_01!BH38))</f>
        <v>0</v>
      </c>
      <c r="N41" s="282"/>
      <c r="O41" s="101"/>
      <c r="P41" s="280" t="str">
        <f>IF(T_01!BN38="",TRANSPOSE(T_01!BJ38),T_01!BN38)</f>
        <v xml:space="preserve"> </v>
      </c>
      <c r="Q41" s="88" t="str">
        <f>IF(T_01!BN38="","",1)</f>
        <v/>
      </c>
      <c r="R41" s="87">
        <f>IF(B41="","",VLOOKUP(B41,T_01!$BK$9:$BN$39,3,FALSE))</f>
        <v>0</v>
      </c>
      <c r="S41" s="468"/>
    </row>
    <row r="42" spans="1:20" ht="15.75" customHeight="1">
      <c r="B42" s="147"/>
      <c r="C42" s="148"/>
      <c r="D42" s="346"/>
      <c r="E42" s="346"/>
      <c r="F42" s="346"/>
      <c r="G42" s="346"/>
      <c r="H42" s="346"/>
      <c r="I42" s="346"/>
      <c r="J42" s="346"/>
      <c r="K42" s="346"/>
      <c r="L42" s="151"/>
      <c r="M42" s="151"/>
      <c r="N42" s="347"/>
      <c r="O42" s="346"/>
      <c r="P42" s="129"/>
      <c r="S42" s="554">
        <f>SUM(L40:L41)</f>
        <v>0</v>
      </c>
    </row>
    <row r="43" spans="1:20" ht="15.75" customHeight="1">
      <c r="B43" s="245"/>
      <c r="C43" s="246"/>
      <c r="D43" s="246"/>
      <c r="E43" s="246"/>
      <c r="F43" s="246"/>
      <c r="G43" s="246"/>
      <c r="H43" s="246"/>
      <c r="I43" s="246"/>
      <c r="J43" s="246"/>
      <c r="K43" s="246"/>
      <c r="L43" s="246"/>
      <c r="M43" s="246"/>
      <c r="N43" s="246"/>
      <c r="O43" s="246"/>
      <c r="P43" s="247"/>
      <c r="R43" s="87" t="str">
        <f>IF(B43="","",VLOOKUP(B43,T_01!$AT$9:$AW$39,3,FALSE))</f>
        <v/>
      </c>
    </row>
    <row r="44" spans="1:20" ht="7.5" customHeight="1">
      <c r="B44" s="245"/>
      <c r="C44" s="246"/>
      <c r="D44" s="246"/>
      <c r="E44" s="246"/>
      <c r="F44" s="246"/>
      <c r="G44" s="246"/>
      <c r="H44" s="246"/>
      <c r="I44" s="246"/>
      <c r="J44" s="246"/>
      <c r="K44" s="246"/>
      <c r="L44" s="246"/>
      <c r="M44" s="246"/>
      <c r="N44" s="246"/>
      <c r="O44" s="246"/>
      <c r="P44" s="247"/>
    </row>
    <row r="45" spans="1:20" ht="7.5" customHeight="1">
      <c r="B45" s="245"/>
      <c r="C45" s="246"/>
      <c r="D45" s="246"/>
      <c r="E45" s="246"/>
      <c r="F45" s="246"/>
      <c r="G45" s="246"/>
      <c r="H45" s="246"/>
      <c r="I45" s="246"/>
      <c r="J45" s="246"/>
      <c r="K45" s="246"/>
      <c r="L45" s="246"/>
      <c r="M45" s="246"/>
      <c r="N45" s="246"/>
      <c r="O45" s="246"/>
      <c r="P45" s="247"/>
    </row>
    <row r="46" spans="1:20" s="254" customFormat="1" ht="15" customHeight="1">
      <c r="A46" s="77"/>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88"/>
      <c r="R46" s="88"/>
      <c r="S46" s="250"/>
    </row>
    <row r="47" spans="1:20" s="254" customFormat="1" ht="15" customHeight="1">
      <c r="A47" s="77"/>
      <c r="B47" s="149"/>
      <c r="C47" s="127"/>
      <c r="D47" s="152" t="str">
        <f>Texttabelle!E66</f>
        <v>Total des heures travaillées</v>
      </c>
      <c r="E47" s="152"/>
      <c r="F47" s="152"/>
      <c r="G47" s="152"/>
      <c r="H47" s="152"/>
      <c r="I47" s="152"/>
      <c r="J47" s="153"/>
      <c r="K47" s="153"/>
      <c r="L47" s="152">
        <f>SUM(S18,S25,S32,S39,S42)</f>
        <v>0</v>
      </c>
      <c r="M47" s="380"/>
      <c r="N47" s="462" t="str">
        <f>Texttabelle!E107</f>
        <v xml:space="preserve">pour l'année </v>
      </c>
      <c r="O47" s="153"/>
      <c r="P47" s="385">
        <f>Bilanz_bilan!D13</f>
        <v>0</v>
      </c>
      <c r="Q47" s="88"/>
      <c r="R47" s="88"/>
      <c r="S47" s="250"/>
    </row>
    <row r="48" spans="1:20" s="254" customFormat="1" ht="15" customHeight="1">
      <c r="A48" s="77"/>
      <c r="B48" s="149"/>
      <c r="C48" s="127"/>
      <c r="D48" s="448" t="str">
        <f>Texttabelle!E105</f>
        <v>Solde temps de travail du mois actuel</v>
      </c>
      <c r="E48" s="413"/>
      <c r="F48" s="413"/>
      <c r="G48" s="413"/>
      <c r="H48" s="454"/>
      <c r="I48" s="454"/>
      <c r="J48" s="414"/>
      <c r="K48" s="414"/>
      <c r="L48" s="413">
        <f>L47-L46</f>
        <v>0</v>
      </c>
      <c r="M48" s="388"/>
      <c r="N48" s="240" t="str">
        <f>Texttabelle!E20</f>
        <v>Solde de vacances</v>
      </c>
      <c r="O48" s="126"/>
      <c r="P48" s="155"/>
      <c r="Q48" s="88"/>
      <c r="R48" s="88"/>
      <c r="S48" s="250"/>
    </row>
    <row r="49" spans="1:19" s="254" customFormat="1" ht="15" customHeight="1">
      <c r="A49" s="77"/>
      <c r="B49" s="149"/>
      <c r="C49" s="127"/>
      <c r="D49" s="152"/>
      <c r="E49" s="152"/>
      <c r="F49" s="152"/>
      <c r="G49" s="152"/>
      <c r="H49" s="455"/>
      <c r="I49" s="455"/>
      <c r="J49" s="153"/>
      <c r="K49" s="153"/>
      <c r="L49" s="152"/>
      <c r="M49" s="380"/>
      <c r="N49" s="153" t="str">
        <f>Texttabelle!E70</f>
        <v>fin de mois</v>
      </c>
      <c r="O49" s="126"/>
      <c r="P49" s="385">
        <f ca="1">IF(TODAY()&lt;B12,0,März_mars!P49-(Bilanz_bilan!G32))</f>
        <v>0</v>
      </c>
      <c r="Q49" s="88"/>
      <c r="R49" s="88"/>
      <c r="S49" s="250"/>
    </row>
    <row r="50" spans="1:19" s="254" customFormat="1" ht="15" customHeight="1">
      <c r="A50" s="77"/>
      <c r="B50" s="150"/>
      <c r="C50" s="126"/>
      <c r="D50" s="453"/>
      <c r="E50" s="160"/>
      <c r="F50" s="419"/>
      <c r="G50" s="419"/>
      <c r="H50" s="455"/>
      <c r="I50" s="455"/>
      <c r="J50" s="419"/>
      <c r="K50" s="419"/>
      <c r="L50" s="152"/>
      <c r="M50" s="152"/>
      <c r="N50" s="154"/>
      <c r="O50" s="126"/>
      <c r="P50" s="155"/>
      <c r="Q50" s="87" t="str">
        <f>IF(T_01!O43="","",1)</f>
        <v/>
      </c>
      <c r="R50" s="87"/>
      <c r="S50" s="250"/>
    </row>
    <row r="51" spans="1:19" s="254" customFormat="1" ht="15" customHeight="1">
      <c r="A51" s="77"/>
      <c r="B51" s="150"/>
      <c r="C51" s="126"/>
      <c r="D51" s="453"/>
      <c r="E51" s="160"/>
      <c r="F51" s="419"/>
      <c r="G51" s="419"/>
      <c r="H51" s="440"/>
      <c r="I51" s="440"/>
      <c r="J51" s="419"/>
      <c r="K51" s="419"/>
      <c r="L51" s="152"/>
      <c r="M51" s="152"/>
      <c r="N51" s="154"/>
      <c r="O51" s="126"/>
      <c r="P51" s="155"/>
      <c r="Q51" s="87"/>
      <c r="R51" s="87"/>
      <c r="S51" s="250"/>
    </row>
    <row r="52" spans="1:19" s="254" customFormat="1" ht="7.5" customHeight="1">
      <c r="A52" s="77"/>
      <c r="B52" s="150"/>
      <c r="C52" s="126"/>
      <c r="D52" s="159"/>
      <c r="E52" s="160"/>
      <c r="F52" s="160"/>
      <c r="G52" s="160"/>
      <c r="H52" s="160"/>
      <c r="I52" s="160"/>
      <c r="J52" s="160"/>
      <c r="K52" s="160"/>
      <c r="L52" s="273"/>
      <c r="M52" s="161"/>
      <c r="N52" s="154"/>
      <c r="O52" s="160"/>
      <c r="P52" s="155"/>
      <c r="Q52" s="87"/>
      <c r="R52" s="87"/>
      <c r="S52" s="250"/>
    </row>
    <row r="53" spans="1:19" s="254" customFormat="1" ht="19.5" customHeight="1">
      <c r="A53" s="77"/>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c r="Q53" s="87"/>
      <c r="R53" s="87"/>
      <c r="S53" s="250"/>
    </row>
    <row r="54" spans="1:19" s="254" customFormat="1" ht="7.5" customHeight="1" thickBot="1">
      <c r="A54" s="77"/>
      <c r="B54" s="135"/>
      <c r="C54" s="136"/>
      <c r="D54" s="137"/>
      <c r="E54" s="137"/>
      <c r="F54" s="137"/>
      <c r="G54" s="137"/>
      <c r="H54" s="137"/>
      <c r="I54" s="137"/>
      <c r="J54" s="137"/>
      <c r="K54" s="137"/>
      <c r="L54" s="137"/>
      <c r="M54" s="137"/>
      <c r="N54" s="138"/>
      <c r="O54" s="137"/>
      <c r="P54" s="139"/>
      <c r="Q54" s="87"/>
      <c r="R54" s="87"/>
      <c r="S54" s="250"/>
    </row>
    <row r="55" spans="1:19" s="254" customFormat="1" ht="7.5" customHeight="1">
      <c r="A55" s="77"/>
      <c r="B55" s="106"/>
      <c r="C55" s="107"/>
      <c r="D55" s="108"/>
      <c r="E55" s="108"/>
      <c r="F55" s="108"/>
      <c r="G55" s="108"/>
      <c r="H55" s="108"/>
      <c r="I55" s="108"/>
      <c r="J55" s="108"/>
      <c r="K55" s="108"/>
      <c r="L55" s="108"/>
      <c r="M55" s="108"/>
      <c r="N55" s="109"/>
      <c r="O55" s="108"/>
      <c r="P55" s="110"/>
      <c r="Q55" s="87"/>
      <c r="R55" s="87"/>
      <c r="S55" s="250"/>
    </row>
    <row r="56" spans="1:19" s="254" customFormat="1" ht="15" customHeight="1">
      <c r="A56" s="77"/>
      <c r="B56" s="119" t="s">
        <v>6</v>
      </c>
      <c r="C56" s="112"/>
      <c r="D56" s="113"/>
      <c r="E56" s="113"/>
      <c r="F56" s="113"/>
      <c r="G56" s="113"/>
      <c r="H56" s="113"/>
      <c r="I56" s="113"/>
      <c r="J56" s="116" t="str">
        <f>Texttabelle!E75</f>
        <v>Enregistrement du temps de travail</v>
      </c>
      <c r="K56" s="113"/>
      <c r="L56" s="113"/>
      <c r="M56" s="113"/>
      <c r="N56" s="295"/>
      <c r="O56" s="113"/>
      <c r="P56" s="115"/>
      <c r="Q56" s="87"/>
      <c r="R56" s="87"/>
      <c r="S56" s="250"/>
    </row>
    <row r="57" spans="1:19" s="254" customFormat="1" ht="7.5" customHeight="1">
      <c r="A57" s="77"/>
      <c r="B57" s="111"/>
      <c r="C57" s="112"/>
      <c r="D57" s="113"/>
      <c r="E57" s="113"/>
      <c r="F57" s="113"/>
      <c r="G57" s="113"/>
      <c r="H57" s="113"/>
      <c r="I57" s="113"/>
      <c r="J57" s="114"/>
      <c r="K57" s="113"/>
      <c r="L57" s="113"/>
      <c r="M57" s="113"/>
      <c r="N57" s="295"/>
      <c r="O57" s="113"/>
      <c r="P57" s="115"/>
      <c r="Q57" s="87"/>
      <c r="R57" s="87"/>
      <c r="S57" s="250"/>
    </row>
    <row r="58" spans="1:19" s="254" customFormat="1" ht="15" customHeight="1">
      <c r="A58" s="77"/>
      <c r="B58" s="120" t="str">
        <f>"1 "&amp;Texttabelle!E35</f>
        <v>1 vacances</v>
      </c>
      <c r="C58" s="112"/>
      <c r="D58" s="294"/>
      <c r="E58" s="113"/>
      <c r="F58" s="113"/>
      <c r="G58" s="113"/>
      <c r="H58" s="113"/>
      <c r="I58" s="113"/>
      <c r="J58" s="114" t="str">
        <f>Texttabelle!E76</f>
        <v>Entrée valeur positive: 1:00</v>
      </c>
      <c r="K58" s="113"/>
      <c r="L58" s="113"/>
      <c r="M58" s="113"/>
      <c r="N58" s="295"/>
      <c r="O58" s="113"/>
      <c r="P58" s="115"/>
      <c r="Q58" s="87"/>
      <c r="R58" s="87"/>
      <c r="S58" s="250"/>
    </row>
    <row r="59" spans="1:19" s="254" customFormat="1" ht="15" customHeight="1">
      <c r="A59" s="77"/>
      <c r="B59" s="120" t="str">
        <f>"2 "&amp;Texttabelle!E36</f>
        <v>2 maladie</v>
      </c>
      <c r="C59" s="112"/>
      <c r="D59" s="294"/>
      <c r="E59" s="113"/>
      <c r="F59" s="113"/>
      <c r="G59" s="113"/>
      <c r="H59" s="113"/>
      <c r="I59" s="113"/>
      <c r="J59" s="114" t="str">
        <f>Texttabelle!E77</f>
        <v>Entrée valeur négative: -"1:00"</v>
      </c>
      <c r="K59" s="113"/>
      <c r="L59" s="113"/>
      <c r="M59" s="113"/>
      <c r="N59" s="295"/>
      <c r="O59" s="113"/>
      <c r="P59" s="115"/>
      <c r="Q59" s="87"/>
      <c r="R59" s="87"/>
      <c r="S59" s="250"/>
    </row>
    <row r="60" spans="1:19" s="254" customFormat="1" ht="15" customHeight="1">
      <c r="A60" s="77"/>
      <c r="B60" s="120" t="str">
        <f>"3 "&amp;Texttabelle!E37</f>
        <v>3 accident</v>
      </c>
      <c r="C60" s="112"/>
      <c r="D60" s="294"/>
      <c r="E60" s="113"/>
      <c r="F60" s="113"/>
      <c r="G60" s="113"/>
      <c r="H60" s="113"/>
      <c r="I60" s="113"/>
      <c r="J60" s="114"/>
      <c r="K60" s="113"/>
      <c r="L60" s="113"/>
      <c r="M60" s="113"/>
      <c r="N60" s="295"/>
      <c r="O60" s="113"/>
      <c r="P60" s="115"/>
      <c r="Q60" s="87"/>
      <c r="R60" s="87"/>
      <c r="S60" s="250"/>
    </row>
    <row r="61" spans="1:19" s="254" customFormat="1" ht="15" customHeight="1">
      <c r="A61" s="77"/>
      <c r="B61" s="120" t="str">
        <f>"4 "&amp;Texttabelle!E38</f>
        <v>4 militaire / s. civil / maternité</v>
      </c>
      <c r="C61" s="112"/>
      <c r="D61" s="294"/>
      <c r="E61" s="113"/>
      <c r="F61" s="115" t="str">
        <f>"9 "&amp;Texttabelle!E74</f>
        <v>9 correction</v>
      </c>
      <c r="G61" s="124"/>
      <c r="H61" s="294"/>
      <c r="I61" s="124"/>
      <c r="J61" s="116" t="str">
        <f>Texttabelle!E78</f>
        <v>vacances:</v>
      </c>
      <c r="K61" s="113"/>
      <c r="L61" s="113"/>
      <c r="M61" s="113"/>
      <c r="N61" s="295"/>
      <c r="O61" s="113"/>
      <c r="P61" s="115"/>
      <c r="Q61" s="87"/>
      <c r="R61" s="87"/>
      <c r="S61" s="250"/>
    </row>
    <row r="62" spans="1:19" s="254" customFormat="1" ht="15" customHeight="1">
      <c r="A62" s="77"/>
      <c r="B62" s="120" t="str">
        <f>"5 "&amp;Texttabelle!E39</f>
        <v>5 absence payée</v>
      </c>
      <c r="C62" s="112"/>
      <c r="D62" s="294"/>
      <c r="E62" s="113"/>
      <c r="F62" s="563" t="str">
        <f>"10 "&amp;Texttabelle!E85</f>
        <v xml:space="preserve">10 Trav. suppl. pris </v>
      </c>
      <c r="G62" s="113"/>
      <c r="H62" s="294"/>
      <c r="I62" s="113"/>
      <c r="J62" s="114" t="str">
        <f>Texttabelle!E79</f>
        <v>selon taux d'activité (100% = 8:00 h / 80% = 6:24 h)</v>
      </c>
      <c r="K62" s="113"/>
      <c r="L62" s="113"/>
      <c r="M62" s="113"/>
      <c r="N62" s="295"/>
      <c r="O62" s="113"/>
      <c r="P62" s="115"/>
      <c r="Q62" s="87"/>
      <c r="R62" s="87"/>
      <c r="S62" s="250"/>
    </row>
    <row r="63" spans="1:19" s="254" customFormat="1" ht="6" customHeight="1" thickBot="1">
      <c r="A63" s="77"/>
      <c r="B63" s="117"/>
      <c r="C63" s="118"/>
      <c r="D63" s="121"/>
      <c r="E63" s="121"/>
      <c r="F63" s="121"/>
      <c r="G63" s="121"/>
      <c r="H63" s="121"/>
      <c r="I63" s="121"/>
      <c r="J63" s="121"/>
      <c r="K63" s="121"/>
      <c r="L63" s="121"/>
      <c r="M63" s="121"/>
      <c r="N63" s="122"/>
      <c r="O63" s="121"/>
      <c r="P63" s="123"/>
      <c r="Q63" s="87"/>
      <c r="R63" s="87"/>
      <c r="S63" s="250"/>
    </row>
    <row r="64" spans="1:19" s="254" customFormat="1" ht="15" customHeight="1">
      <c r="A64" s="77"/>
      <c r="B64" s="77"/>
      <c r="C64" s="77"/>
      <c r="D64" s="78"/>
      <c r="E64" s="78"/>
      <c r="F64" s="78"/>
      <c r="G64" s="78"/>
      <c r="H64" s="78"/>
      <c r="I64" s="78"/>
      <c r="J64" s="78"/>
      <c r="K64" s="78"/>
      <c r="L64" s="78"/>
      <c r="M64" s="78"/>
      <c r="N64" s="79"/>
      <c r="O64" s="78"/>
      <c r="P64" s="80"/>
      <c r="Q64" s="87"/>
      <c r="R64" s="87"/>
      <c r="S64" s="250"/>
    </row>
    <row r="65" spans="1:19" s="254" customFormat="1" ht="186" customHeight="1">
      <c r="A65" s="77"/>
      <c r="B65" s="575">
        <f>Texttabelle!E80</f>
        <v>0</v>
      </c>
      <c r="C65" s="575"/>
      <c r="D65" s="575"/>
      <c r="E65" s="575"/>
      <c r="F65" s="575"/>
      <c r="G65" s="575"/>
      <c r="H65" s="575"/>
      <c r="I65" s="575"/>
      <c r="J65" s="575"/>
      <c r="K65" s="575"/>
      <c r="L65" s="575"/>
      <c r="M65" s="575"/>
      <c r="N65" s="575"/>
      <c r="O65" s="575"/>
      <c r="P65" s="575"/>
      <c r="Q65" s="87"/>
      <c r="R65" s="87"/>
      <c r="S65" s="250"/>
    </row>
    <row r="66" spans="1:19" ht="15" customHeight="1">
      <c r="B66" s="82"/>
      <c r="C66" s="82"/>
      <c r="D66" s="82"/>
      <c r="E66" s="82"/>
      <c r="F66" s="82"/>
      <c r="G66" s="82"/>
      <c r="H66" s="82"/>
      <c r="I66" s="82"/>
      <c r="J66" s="82"/>
      <c r="K66" s="82"/>
      <c r="L66" s="82"/>
      <c r="M66" s="82"/>
      <c r="N66" s="82"/>
      <c r="O66" s="82"/>
      <c r="P66" s="82"/>
      <c r="Q66" s="365"/>
    </row>
    <row r="67" spans="1:19" s="254" customFormat="1" ht="172.5" customHeight="1">
      <c r="A67" s="77"/>
      <c r="B67" s="575">
        <f>Texttabelle!E81</f>
        <v>0</v>
      </c>
      <c r="C67" s="575"/>
      <c r="D67" s="575"/>
      <c r="E67" s="575"/>
      <c r="F67" s="575"/>
      <c r="G67" s="575"/>
      <c r="H67" s="575"/>
      <c r="I67" s="575"/>
      <c r="J67" s="575"/>
      <c r="K67" s="575"/>
      <c r="L67" s="575"/>
      <c r="M67" s="575"/>
      <c r="N67" s="575"/>
      <c r="O67" s="575"/>
      <c r="P67" s="575"/>
      <c r="Q67" s="87"/>
      <c r="R67" s="87"/>
      <c r="S67" s="250"/>
    </row>
    <row r="68" spans="1:19" ht="15" customHeight="1">
      <c r="B68" s="82"/>
      <c r="C68" s="82"/>
      <c r="D68" s="82"/>
      <c r="E68" s="82"/>
      <c r="F68" s="82"/>
      <c r="G68" s="82"/>
      <c r="H68" s="82"/>
      <c r="I68" s="82"/>
      <c r="J68" s="82"/>
      <c r="K68" s="82"/>
      <c r="L68" s="82"/>
      <c r="M68" s="82"/>
      <c r="N68" s="82"/>
      <c r="O68" s="82"/>
      <c r="P68" s="82"/>
      <c r="Q68" s="365"/>
    </row>
    <row r="69" spans="1:19" ht="15" customHeight="1">
      <c r="B69" s="82"/>
      <c r="C69" s="82"/>
      <c r="D69" s="82"/>
      <c r="E69" s="82"/>
      <c r="F69" s="82"/>
      <c r="G69" s="82"/>
      <c r="H69" s="82"/>
      <c r="I69" s="82"/>
      <c r="J69" s="82"/>
      <c r="K69" s="82"/>
      <c r="L69" s="82"/>
      <c r="M69" s="82"/>
      <c r="N69" s="82"/>
      <c r="O69" s="82"/>
      <c r="P69" s="82"/>
      <c r="Q69" s="365"/>
    </row>
    <row r="70" spans="1:19" ht="15" customHeight="1">
      <c r="B70" s="82"/>
      <c r="C70" s="82"/>
      <c r="D70" s="82"/>
      <c r="E70" s="82"/>
      <c r="F70" s="82"/>
      <c r="G70" s="82"/>
      <c r="H70" s="82"/>
      <c r="I70" s="82"/>
      <c r="J70" s="82"/>
      <c r="K70" s="82"/>
      <c r="L70" s="82"/>
      <c r="M70" s="82"/>
      <c r="N70" s="82"/>
      <c r="O70" s="82"/>
      <c r="P70" s="82"/>
      <c r="Q70" s="365"/>
    </row>
    <row r="71" spans="1:19" ht="15" customHeight="1">
      <c r="B71" s="82"/>
      <c r="C71" s="82"/>
      <c r="D71" s="82"/>
      <c r="E71" s="82"/>
      <c r="F71" s="82"/>
      <c r="G71" s="82"/>
      <c r="H71" s="82"/>
      <c r="I71" s="82"/>
      <c r="J71" s="82"/>
      <c r="K71" s="82"/>
      <c r="L71" s="82"/>
      <c r="M71" s="82"/>
      <c r="N71" s="82"/>
      <c r="O71" s="82"/>
      <c r="P71" s="82"/>
      <c r="Q71" s="365"/>
    </row>
    <row r="72" spans="1:19" ht="15" customHeight="1">
      <c r="B72" s="82"/>
      <c r="C72" s="82"/>
      <c r="D72" s="82"/>
      <c r="E72" s="82"/>
      <c r="F72" s="82"/>
      <c r="G72" s="82"/>
      <c r="H72" s="82"/>
      <c r="I72" s="82"/>
      <c r="J72" s="82"/>
      <c r="K72" s="82"/>
      <c r="L72" s="82"/>
      <c r="M72" s="82"/>
      <c r="N72" s="82"/>
      <c r="O72" s="82"/>
      <c r="P72" s="82"/>
      <c r="Q72" s="365"/>
    </row>
    <row r="73" spans="1:19" ht="15" customHeight="1">
      <c r="B73" s="82"/>
      <c r="C73" s="82"/>
      <c r="D73" s="82"/>
      <c r="E73" s="82"/>
      <c r="F73" s="82"/>
      <c r="G73" s="82"/>
      <c r="H73" s="82"/>
      <c r="I73" s="82"/>
      <c r="J73" s="82"/>
      <c r="K73" s="82"/>
      <c r="L73" s="82"/>
      <c r="M73" s="82"/>
      <c r="N73" s="82"/>
      <c r="O73" s="82"/>
      <c r="P73" s="82"/>
      <c r="Q73" s="365"/>
    </row>
    <row r="74" spans="1:19" ht="15" customHeight="1">
      <c r="B74" s="82"/>
      <c r="C74" s="82"/>
      <c r="D74" s="82"/>
      <c r="E74" s="82"/>
      <c r="F74" s="82"/>
      <c r="G74" s="82"/>
      <c r="H74" s="82"/>
      <c r="I74" s="82"/>
      <c r="J74" s="82"/>
      <c r="K74" s="82"/>
      <c r="L74" s="82"/>
      <c r="M74" s="82"/>
      <c r="N74" s="82"/>
      <c r="O74" s="82"/>
      <c r="P74" s="82"/>
      <c r="Q74" s="365"/>
    </row>
    <row r="75" spans="1:19" ht="15" customHeight="1">
      <c r="B75" s="82"/>
      <c r="C75" s="82"/>
      <c r="D75" s="82"/>
      <c r="E75" s="82"/>
      <c r="F75" s="82"/>
      <c r="G75" s="82"/>
      <c r="H75" s="82"/>
      <c r="I75" s="82"/>
      <c r="J75" s="82"/>
      <c r="K75" s="82"/>
      <c r="L75" s="82"/>
      <c r="M75" s="82"/>
      <c r="N75" s="82"/>
      <c r="O75" s="82"/>
      <c r="P75" s="82"/>
      <c r="Q75" s="365"/>
    </row>
    <row r="76" spans="1:19" ht="15" customHeight="1">
      <c r="B76" s="82"/>
      <c r="C76" s="82"/>
      <c r="D76" s="82"/>
      <c r="E76" s="82"/>
      <c r="F76" s="82"/>
      <c r="G76" s="82"/>
      <c r="H76" s="82"/>
      <c r="I76" s="82"/>
      <c r="J76" s="82"/>
      <c r="K76" s="82"/>
      <c r="L76" s="82"/>
      <c r="M76" s="82"/>
      <c r="N76" s="82"/>
      <c r="O76" s="82"/>
      <c r="P76" s="82"/>
      <c r="Q76" s="365"/>
    </row>
    <row r="77" spans="1:19" ht="15" customHeight="1">
      <c r="B77" s="82"/>
      <c r="C77" s="82"/>
      <c r="D77" s="82"/>
      <c r="E77" s="82"/>
      <c r="F77" s="82"/>
      <c r="G77" s="82"/>
      <c r="H77" s="82"/>
      <c r="I77" s="82"/>
      <c r="J77" s="82"/>
      <c r="K77" s="82"/>
      <c r="L77" s="82"/>
      <c r="M77" s="82"/>
      <c r="N77" s="82"/>
      <c r="O77" s="82"/>
      <c r="P77" s="82"/>
      <c r="Q77" s="365"/>
    </row>
    <row r="78" spans="1:19" ht="15" customHeight="1">
      <c r="B78" s="82"/>
      <c r="C78" s="82"/>
      <c r="D78" s="82"/>
      <c r="E78" s="82"/>
      <c r="F78" s="82"/>
      <c r="G78" s="82"/>
      <c r="H78" s="82"/>
      <c r="I78" s="82"/>
      <c r="J78" s="82"/>
      <c r="K78" s="82"/>
      <c r="L78" s="82"/>
      <c r="M78" s="82"/>
      <c r="N78" s="82"/>
      <c r="O78" s="82"/>
      <c r="P78" s="82"/>
      <c r="Q78" s="365"/>
    </row>
    <row r="79" spans="1:19" ht="15" customHeight="1">
      <c r="B79" s="82"/>
      <c r="C79" s="82"/>
      <c r="D79" s="82"/>
      <c r="E79" s="82"/>
      <c r="F79" s="82"/>
      <c r="G79" s="82"/>
      <c r="H79" s="82"/>
      <c r="I79" s="82"/>
      <c r="J79" s="82"/>
      <c r="K79" s="82"/>
      <c r="L79" s="82"/>
      <c r="M79" s="82"/>
      <c r="N79" s="82"/>
      <c r="O79" s="82"/>
      <c r="P79" s="82"/>
      <c r="Q79" s="365"/>
    </row>
    <row r="80" spans="1:19" ht="15" customHeight="1">
      <c r="B80" s="82"/>
      <c r="C80" s="82"/>
      <c r="D80" s="82"/>
      <c r="E80" s="82"/>
      <c r="F80" s="82"/>
      <c r="G80" s="82"/>
      <c r="H80" s="82"/>
      <c r="I80" s="82"/>
      <c r="J80" s="82"/>
      <c r="K80" s="82"/>
      <c r="L80" s="82"/>
      <c r="M80" s="82"/>
      <c r="N80" s="82"/>
      <c r="O80" s="82"/>
      <c r="P80" s="82"/>
      <c r="Q80" s="365"/>
    </row>
    <row r="81" spans="2:17" ht="15" customHeight="1">
      <c r="B81" s="82"/>
      <c r="C81" s="82"/>
      <c r="D81" s="82"/>
      <c r="E81" s="82"/>
      <c r="F81" s="82"/>
      <c r="G81" s="82"/>
      <c r="H81" s="82"/>
      <c r="I81" s="82"/>
      <c r="J81" s="82"/>
      <c r="K81" s="82"/>
      <c r="L81" s="82"/>
      <c r="M81" s="82"/>
      <c r="N81" s="82"/>
      <c r="O81" s="82"/>
      <c r="P81" s="82"/>
      <c r="Q81" s="365"/>
    </row>
    <row r="82" spans="2:17" ht="15" customHeight="1">
      <c r="B82" s="82"/>
      <c r="C82" s="82"/>
      <c r="D82" s="82"/>
      <c r="E82" s="82"/>
      <c r="F82" s="82"/>
      <c r="G82" s="82"/>
      <c r="H82" s="82"/>
      <c r="I82" s="82"/>
      <c r="J82" s="82"/>
      <c r="K82" s="82"/>
      <c r="L82" s="82"/>
      <c r="M82" s="82"/>
      <c r="N82" s="82"/>
      <c r="O82" s="82"/>
      <c r="P82" s="82"/>
      <c r="Q82" s="365"/>
    </row>
    <row r="83" spans="2:17" ht="15" customHeight="1">
      <c r="B83" s="82"/>
      <c r="C83" s="82"/>
      <c r="D83" s="82"/>
      <c r="E83" s="82"/>
      <c r="F83" s="82"/>
      <c r="G83" s="82"/>
      <c r="H83" s="82"/>
      <c r="I83" s="82"/>
      <c r="J83" s="82"/>
      <c r="K83" s="82"/>
      <c r="L83" s="82"/>
      <c r="M83" s="82"/>
      <c r="N83" s="82"/>
      <c r="O83" s="82"/>
      <c r="P83" s="82"/>
      <c r="Q83" s="365"/>
    </row>
    <row r="84" spans="2:17" ht="15" customHeight="1">
      <c r="B84" s="82"/>
      <c r="C84" s="82"/>
      <c r="D84" s="82"/>
      <c r="E84" s="82"/>
      <c r="F84" s="82"/>
      <c r="G84" s="82"/>
      <c r="H84" s="82"/>
      <c r="I84" s="82"/>
      <c r="J84" s="82"/>
      <c r="K84" s="82"/>
      <c r="L84" s="82"/>
      <c r="M84" s="82"/>
      <c r="N84" s="82"/>
      <c r="O84" s="82"/>
      <c r="P84" s="82"/>
      <c r="Q84" s="365"/>
    </row>
    <row r="85" spans="2:17" ht="15" customHeight="1">
      <c r="B85" s="82"/>
      <c r="C85" s="82"/>
      <c r="D85" s="82"/>
      <c r="E85" s="82"/>
      <c r="F85" s="82"/>
      <c r="G85" s="82"/>
      <c r="H85" s="82"/>
      <c r="I85" s="82"/>
      <c r="J85" s="82"/>
      <c r="K85" s="82"/>
      <c r="L85" s="82"/>
      <c r="M85" s="82"/>
      <c r="N85" s="82"/>
      <c r="O85" s="82"/>
      <c r="P85" s="82"/>
      <c r="Q85" s="365"/>
    </row>
    <row r="86" spans="2:17" ht="15" customHeight="1">
      <c r="B86" s="82"/>
      <c r="C86" s="82"/>
      <c r="D86" s="82"/>
      <c r="E86" s="82"/>
      <c r="F86" s="82"/>
      <c r="G86" s="82"/>
      <c r="H86" s="82"/>
      <c r="I86" s="82"/>
      <c r="J86" s="82"/>
      <c r="K86" s="82"/>
      <c r="L86" s="82"/>
      <c r="M86" s="82"/>
      <c r="N86" s="82"/>
      <c r="O86" s="82"/>
      <c r="P86" s="82"/>
      <c r="Q86" s="365"/>
    </row>
    <row r="87" spans="2:17" ht="15" customHeight="1">
      <c r="B87" s="82"/>
      <c r="C87" s="82"/>
      <c r="D87" s="82"/>
      <c r="E87" s="82"/>
      <c r="F87" s="82"/>
      <c r="G87" s="82"/>
      <c r="H87" s="82"/>
      <c r="I87" s="82"/>
      <c r="J87" s="82"/>
      <c r="K87" s="82"/>
      <c r="L87" s="82"/>
      <c r="M87" s="82"/>
      <c r="N87" s="82"/>
      <c r="O87" s="82"/>
      <c r="P87" s="82"/>
      <c r="Q87" s="365"/>
    </row>
    <row r="88" spans="2:17" ht="15" customHeight="1">
      <c r="B88" s="82"/>
      <c r="C88" s="82"/>
      <c r="D88" s="82"/>
      <c r="E88" s="82"/>
      <c r="F88" s="82"/>
      <c r="G88" s="82"/>
      <c r="H88" s="82"/>
      <c r="I88" s="82"/>
      <c r="J88" s="82"/>
      <c r="K88" s="82"/>
      <c r="L88" s="82"/>
      <c r="M88" s="82"/>
      <c r="N88" s="82"/>
      <c r="O88" s="82"/>
      <c r="P88" s="82"/>
      <c r="Q88" s="365"/>
    </row>
    <row r="89" spans="2:17" ht="15" customHeight="1">
      <c r="B89" s="82"/>
      <c r="C89" s="82"/>
      <c r="D89" s="82"/>
      <c r="E89" s="82"/>
      <c r="F89" s="82"/>
      <c r="G89" s="82"/>
      <c r="H89" s="82"/>
      <c r="I89" s="82"/>
      <c r="J89" s="82"/>
      <c r="K89" s="82"/>
      <c r="L89" s="82"/>
      <c r="M89" s="82"/>
      <c r="N89" s="82"/>
      <c r="O89" s="82"/>
      <c r="P89" s="82"/>
      <c r="Q89" s="365"/>
    </row>
    <row r="90" spans="2:17" ht="15" customHeight="1">
      <c r="B90" s="82"/>
      <c r="C90" s="82"/>
      <c r="D90" s="82"/>
      <c r="E90" s="82"/>
      <c r="F90" s="82"/>
      <c r="G90" s="82"/>
      <c r="H90" s="82"/>
      <c r="I90" s="82"/>
      <c r="J90" s="82"/>
      <c r="K90" s="82"/>
      <c r="L90" s="82"/>
      <c r="M90" s="82"/>
      <c r="N90" s="82"/>
      <c r="O90" s="82"/>
      <c r="P90" s="82"/>
      <c r="Q90" s="365"/>
    </row>
    <row r="91" spans="2:17" ht="15" customHeight="1">
      <c r="B91" s="82"/>
      <c r="C91" s="82"/>
      <c r="D91" s="82"/>
      <c r="E91" s="82"/>
      <c r="F91" s="82"/>
      <c r="G91" s="82"/>
      <c r="H91" s="82"/>
      <c r="I91" s="82"/>
      <c r="J91" s="82"/>
      <c r="K91" s="82"/>
      <c r="L91" s="82"/>
      <c r="M91" s="82"/>
      <c r="N91" s="82"/>
      <c r="O91" s="82"/>
      <c r="P91" s="82"/>
      <c r="Q91" s="365"/>
    </row>
    <row r="92" spans="2:17" ht="15" customHeight="1">
      <c r="B92" s="82"/>
      <c r="C92" s="82"/>
      <c r="D92" s="82"/>
      <c r="E92" s="82"/>
      <c r="F92" s="82"/>
      <c r="G92" s="82"/>
      <c r="H92" s="82"/>
      <c r="I92" s="82"/>
      <c r="J92" s="82"/>
      <c r="K92" s="82"/>
      <c r="L92" s="82"/>
      <c r="M92" s="82"/>
      <c r="N92" s="82"/>
      <c r="O92" s="82"/>
      <c r="P92" s="82"/>
      <c r="Q92" s="365"/>
    </row>
    <row r="93" spans="2:17" ht="15" customHeight="1">
      <c r="B93" s="82"/>
      <c r="C93" s="82"/>
      <c r="D93" s="82"/>
      <c r="E93" s="82"/>
      <c r="F93" s="82"/>
      <c r="G93" s="82"/>
      <c r="H93" s="82"/>
      <c r="I93" s="82"/>
      <c r="J93" s="82"/>
      <c r="K93" s="82"/>
      <c r="L93" s="82"/>
      <c r="M93" s="82"/>
      <c r="N93" s="82"/>
      <c r="O93" s="82"/>
      <c r="P93" s="82"/>
      <c r="Q93" s="365"/>
    </row>
    <row r="94" spans="2:17" ht="15" customHeight="1">
      <c r="B94" s="82"/>
      <c r="C94" s="82"/>
      <c r="D94" s="82"/>
      <c r="E94" s="82"/>
      <c r="F94" s="82"/>
      <c r="G94" s="82"/>
      <c r="H94" s="82"/>
      <c r="I94" s="82"/>
      <c r="J94" s="82"/>
      <c r="K94" s="82"/>
      <c r="L94" s="82"/>
      <c r="M94" s="82"/>
      <c r="N94" s="82"/>
      <c r="O94" s="82"/>
      <c r="P94" s="82"/>
      <c r="Q94" s="365"/>
    </row>
    <row r="95" spans="2:17" ht="15" customHeight="1">
      <c r="B95" s="82"/>
      <c r="C95" s="82"/>
      <c r="D95" s="82"/>
      <c r="E95" s="82"/>
      <c r="F95" s="82"/>
      <c r="G95" s="82"/>
      <c r="H95" s="82"/>
      <c r="I95" s="82"/>
      <c r="J95" s="82"/>
      <c r="K95" s="82"/>
      <c r="L95" s="82"/>
      <c r="M95" s="82"/>
      <c r="N95" s="82"/>
      <c r="O95" s="82"/>
      <c r="P95" s="82"/>
      <c r="Q95" s="365"/>
    </row>
    <row r="96" spans="2:17" ht="15" customHeight="1">
      <c r="B96" s="82"/>
      <c r="C96" s="82"/>
      <c r="D96" s="82"/>
      <c r="E96" s="82"/>
      <c r="F96" s="82"/>
      <c r="G96" s="82"/>
      <c r="H96" s="82"/>
      <c r="I96" s="82"/>
      <c r="J96" s="82"/>
      <c r="K96" s="82"/>
      <c r="L96" s="82"/>
      <c r="M96" s="82"/>
      <c r="N96" s="82"/>
      <c r="O96" s="82"/>
      <c r="P96" s="82"/>
      <c r="Q96" s="365"/>
    </row>
    <row r="97" spans="2:17" ht="15" customHeight="1">
      <c r="B97" s="82"/>
      <c r="C97" s="82"/>
      <c r="D97" s="82"/>
      <c r="E97" s="82"/>
      <c r="F97" s="82"/>
      <c r="G97" s="82"/>
      <c r="H97" s="82"/>
      <c r="I97" s="82"/>
      <c r="J97" s="82"/>
      <c r="K97" s="82"/>
      <c r="L97" s="82"/>
      <c r="M97" s="82"/>
      <c r="N97" s="82"/>
      <c r="O97" s="82"/>
      <c r="P97" s="82"/>
      <c r="Q97" s="365"/>
    </row>
    <row r="98" spans="2:17" ht="15" customHeight="1">
      <c r="B98" s="82"/>
      <c r="C98" s="82"/>
      <c r="D98" s="82"/>
      <c r="E98" s="82"/>
      <c r="F98" s="82"/>
      <c r="G98" s="82"/>
      <c r="H98" s="82"/>
      <c r="I98" s="82"/>
      <c r="J98" s="82"/>
      <c r="K98" s="82"/>
      <c r="L98" s="82"/>
      <c r="M98" s="82"/>
      <c r="N98" s="82"/>
      <c r="O98" s="82"/>
      <c r="P98" s="82"/>
      <c r="Q98" s="365"/>
    </row>
    <row r="99" spans="2:17" ht="15" customHeight="1">
      <c r="B99" s="82"/>
      <c r="C99" s="82"/>
      <c r="D99" s="82"/>
      <c r="E99" s="82"/>
      <c r="F99" s="82"/>
      <c r="G99" s="82"/>
      <c r="H99" s="82"/>
      <c r="I99" s="82"/>
      <c r="J99" s="82"/>
      <c r="K99" s="82"/>
      <c r="L99" s="82"/>
      <c r="M99" s="82"/>
      <c r="N99" s="82"/>
      <c r="O99" s="82"/>
      <c r="P99" s="82"/>
      <c r="Q99" s="365"/>
    </row>
    <row r="100" spans="2:17" ht="15" customHeight="1">
      <c r="B100" s="82"/>
      <c r="C100" s="82"/>
      <c r="D100" s="82"/>
      <c r="E100" s="82"/>
      <c r="F100" s="82"/>
      <c r="G100" s="82"/>
      <c r="H100" s="82"/>
      <c r="I100" s="82"/>
      <c r="J100" s="82"/>
      <c r="K100" s="82"/>
      <c r="L100" s="82"/>
      <c r="M100" s="82"/>
      <c r="N100" s="82"/>
      <c r="O100" s="82"/>
      <c r="P100" s="82"/>
      <c r="Q100" s="365"/>
    </row>
    <row r="101" spans="2:17" ht="15" customHeight="1">
      <c r="B101" s="82"/>
      <c r="C101" s="82"/>
      <c r="D101" s="82"/>
      <c r="E101" s="82"/>
      <c r="F101" s="82"/>
      <c r="G101" s="82"/>
      <c r="H101" s="82"/>
      <c r="I101" s="82"/>
      <c r="J101" s="82"/>
      <c r="K101" s="82"/>
      <c r="L101" s="82"/>
      <c r="M101" s="82"/>
      <c r="N101" s="82"/>
      <c r="O101" s="82"/>
      <c r="P101" s="82"/>
      <c r="Q101" s="365"/>
    </row>
    <row r="102" spans="2:17" ht="15" customHeight="1">
      <c r="B102" s="82"/>
      <c r="C102" s="82"/>
      <c r="D102" s="82"/>
      <c r="E102" s="82"/>
      <c r="F102" s="82"/>
      <c r="G102" s="82"/>
      <c r="H102" s="82"/>
      <c r="I102" s="82"/>
      <c r="J102" s="82"/>
      <c r="K102" s="82"/>
      <c r="L102" s="82"/>
      <c r="M102" s="82"/>
      <c r="N102" s="82"/>
      <c r="O102" s="82"/>
      <c r="P102" s="82"/>
      <c r="Q102" s="365"/>
    </row>
    <row r="103" spans="2:17" ht="15" customHeight="1">
      <c r="B103" s="82"/>
      <c r="C103" s="82"/>
      <c r="D103" s="82"/>
      <c r="E103" s="82"/>
      <c r="F103" s="82"/>
      <c r="G103" s="82"/>
      <c r="H103" s="82"/>
      <c r="I103" s="82"/>
      <c r="J103" s="82"/>
      <c r="K103" s="82"/>
      <c r="L103" s="82"/>
      <c r="M103" s="82"/>
      <c r="N103" s="82"/>
      <c r="O103" s="82"/>
      <c r="P103" s="82"/>
      <c r="Q103" s="365"/>
    </row>
    <row r="104" spans="2:17" ht="15" customHeight="1">
      <c r="B104" s="82"/>
      <c r="C104" s="82"/>
      <c r="D104" s="82"/>
      <c r="E104" s="82"/>
      <c r="F104" s="82"/>
      <c r="G104" s="82"/>
      <c r="H104" s="82"/>
      <c r="I104" s="82"/>
      <c r="J104" s="82"/>
      <c r="K104" s="82"/>
      <c r="L104" s="82"/>
      <c r="M104" s="82"/>
      <c r="N104" s="82"/>
      <c r="O104" s="82"/>
      <c r="P104" s="82"/>
      <c r="Q104" s="365"/>
    </row>
    <row r="105" spans="2:17" ht="15" customHeight="1">
      <c r="B105" s="82"/>
      <c r="C105" s="82"/>
      <c r="D105" s="82"/>
      <c r="E105" s="82"/>
      <c r="F105" s="82"/>
      <c r="G105" s="82"/>
      <c r="H105" s="82"/>
      <c r="I105" s="82"/>
      <c r="J105" s="82"/>
      <c r="K105" s="82"/>
      <c r="L105" s="82"/>
      <c r="M105" s="82"/>
      <c r="N105" s="82"/>
      <c r="O105" s="82"/>
      <c r="P105" s="82"/>
      <c r="Q105" s="365"/>
    </row>
    <row r="106" spans="2:17" ht="15" customHeight="1">
      <c r="B106" s="82"/>
      <c r="C106" s="82"/>
      <c r="D106" s="82"/>
      <c r="E106" s="82"/>
      <c r="F106" s="82"/>
      <c r="G106" s="82"/>
      <c r="H106" s="82"/>
      <c r="I106" s="82"/>
      <c r="J106" s="82"/>
      <c r="K106" s="82"/>
      <c r="L106" s="82"/>
      <c r="M106" s="82"/>
      <c r="N106" s="82"/>
      <c r="O106" s="82"/>
      <c r="P106" s="82"/>
      <c r="Q106" s="365"/>
    </row>
    <row r="107" spans="2:17" ht="15" customHeight="1">
      <c r="B107" s="82"/>
      <c r="C107" s="82"/>
      <c r="D107" s="82"/>
      <c r="E107" s="82"/>
      <c r="F107" s="82"/>
      <c r="G107" s="82"/>
      <c r="H107" s="82"/>
      <c r="I107" s="82"/>
      <c r="J107" s="82"/>
      <c r="K107" s="82"/>
      <c r="L107" s="82"/>
      <c r="M107" s="82"/>
      <c r="N107" s="82"/>
      <c r="O107" s="82"/>
      <c r="P107" s="82"/>
      <c r="Q107" s="365"/>
    </row>
    <row r="108" spans="2:17" ht="15" customHeight="1">
      <c r="B108" s="82"/>
      <c r="C108" s="82"/>
      <c r="D108" s="82"/>
      <c r="E108" s="82"/>
      <c r="F108" s="82"/>
      <c r="G108" s="82"/>
      <c r="H108" s="82"/>
      <c r="I108" s="82"/>
      <c r="J108" s="82"/>
      <c r="K108" s="82"/>
      <c r="L108" s="82"/>
      <c r="M108" s="82"/>
      <c r="N108" s="82"/>
      <c r="O108" s="82"/>
      <c r="P108" s="82"/>
      <c r="Q108" s="365"/>
    </row>
    <row r="109" spans="2:17" ht="15" customHeight="1">
      <c r="B109" s="82"/>
      <c r="C109" s="82"/>
      <c r="D109" s="82"/>
      <c r="E109" s="82"/>
      <c r="F109" s="82"/>
      <c r="G109" s="82"/>
      <c r="H109" s="82"/>
      <c r="I109" s="82"/>
      <c r="J109" s="82"/>
      <c r="K109" s="82"/>
      <c r="L109" s="82"/>
      <c r="M109" s="82"/>
      <c r="N109" s="82"/>
      <c r="O109" s="82"/>
      <c r="P109" s="82"/>
      <c r="Q109" s="365"/>
    </row>
    <row r="110" spans="2:17" ht="15" customHeight="1">
      <c r="B110" s="82"/>
      <c r="C110" s="82"/>
      <c r="D110" s="82"/>
      <c r="E110" s="82"/>
      <c r="F110" s="82"/>
      <c r="G110" s="82"/>
      <c r="H110" s="82"/>
      <c r="I110" s="82"/>
      <c r="J110" s="82"/>
      <c r="K110" s="82"/>
      <c r="L110" s="82"/>
      <c r="M110" s="82"/>
      <c r="N110" s="82"/>
      <c r="O110" s="82"/>
      <c r="P110" s="82"/>
      <c r="Q110" s="365"/>
    </row>
    <row r="111" spans="2:17" ht="15" customHeight="1">
      <c r="B111" s="82"/>
      <c r="C111" s="82"/>
      <c r="D111" s="82"/>
      <c r="E111" s="82"/>
      <c r="F111" s="82"/>
      <c r="G111" s="82"/>
      <c r="H111" s="82"/>
      <c r="I111" s="82"/>
      <c r="J111" s="82"/>
      <c r="K111" s="82"/>
      <c r="L111" s="82"/>
      <c r="M111" s="82"/>
      <c r="N111" s="82"/>
      <c r="O111" s="82"/>
      <c r="P111" s="82"/>
      <c r="Q111" s="365"/>
    </row>
    <row r="112" spans="2:17" ht="15" customHeight="1">
      <c r="B112" s="82"/>
      <c r="C112" s="82"/>
      <c r="D112" s="82"/>
      <c r="E112" s="82"/>
      <c r="F112" s="82"/>
      <c r="G112" s="82"/>
      <c r="H112" s="82"/>
      <c r="I112" s="82"/>
      <c r="J112" s="82"/>
      <c r="K112" s="82"/>
      <c r="L112" s="82"/>
      <c r="M112" s="82"/>
      <c r="N112" s="82"/>
      <c r="O112" s="82"/>
      <c r="P112" s="82"/>
      <c r="Q112" s="365"/>
    </row>
    <row r="113" spans="2:17" ht="15" customHeight="1">
      <c r="B113" s="82"/>
      <c r="C113" s="82"/>
      <c r="D113" s="82"/>
      <c r="E113" s="82"/>
      <c r="F113" s="82"/>
      <c r="G113" s="82"/>
      <c r="H113" s="82"/>
      <c r="I113" s="82"/>
      <c r="J113" s="82"/>
      <c r="K113" s="82"/>
      <c r="L113" s="82"/>
      <c r="M113" s="82"/>
      <c r="N113" s="82"/>
      <c r="O113" s="82"/>
      <c r="P113" s="82"/>
      <c r="Q113" s="365"/>
    </row>
    <row r="114" spans="2:17" ht="15" customHeight="1">
      <c r="B114" s="82"/>
      <c r="C114" s="82"/>
      <c r="D114" s="82"/>
      <c r="E114" s="82"/>
      <c r="F114" s="82"/>
      <c r="G114" s="82"/>
      <c r="H114" s="82"/>
      <c r="I114" s="82"/>
      <c r="J114" s="82"/>
      <c r="K114" s="82"/>
      <c r="L114" s="82"/>
      <c r="M114" s="82"/>
      <c r="N114" s="82"/>
      <c r="O114" s="82"/>
      <c r="P114" s="82"/>
      <c r="Q114" s="365"/>
    </row>
    <row r="115" spans="2:17" ht="15" customHeight="1">
      <c r="B115" s="82"/>
      <c r="C115" s="82"/>
      <c r="D115" s="82"/>
      <c r="E115" s="82"/>
      <c r="F115" s="82"/>
      <c r="G115" s="82"/>
      <c r="H115" s="82"/>
      <c r="I115" s="82"/>
      <c r="J115" s="82"/>
      <c r="K115" s="82"/>
      <c r="L115" s="82"/>
      <c r="M115" s="82"/>
      <c r="N115" s="82"/>
      <c r="O115" s="82"/>
      <c r="P115" s="82"/>
      <c r="Q115" s="365"/>
    </row>
    <row r="116" spans="2:17" ht="15" customHeight="1">
      <c r="B116" s="82"/>
      <c r="C116" s="82"/>
      <c r="D116" s="82"/>
      <c r="E116" s="82"/>
      <c r="F116" s="82"/>
      <c r="G116" s="82"/>
      <c r="H116" s="82"/>
      <c r="I116" s="82"/>
      <c r="J116" s="82"/>
      <c r="K116" s="82"/>
      <c r="L116" s="82"/>
      <c r="M116" s="82"/>
      <c r="N116" s="82"/>
      <c r="O116" s="82"/>
      <c r="P116" s="82"/>
      <c r="Q116" s="365"/>
    </row>
    <row r="117" spans="2:17" ht="15" customHeight="1">
      <c r="B117" s="82"/>
      <c r="C117" s="82"/>
      <c r="D117" s="82"/>
      <c r="E117" s="82"/>
      <c r="F117" s="82"/>
      <c r="G117" s="82"/>
      <c r="H117" s="82"/>
      <c r="I117" s="82"/>
      <c r="J117" s="82"/>
      <c r="K117" s="82"/>
      <c r="L117" s="82"/>
      <c r="M117" s="82"/>
      <c r="N117" s="82"/>
      <c r="O117" s="82"/>
      <c r="P117" s="82"/>
      <c r="Q117" s="365"/>
    </row>
    <row r="118" spans="2:17" ht="15" customHeight="1">
      <c r="B118" s="82"/>
      <c r="C118" s="82"/>
      <c r="D118" s="82"/>
      <c r="E118" s="82"/>
      <c r="F118" s="82"/>
      <c r="G118" s="82"/>
      <c r="H118" s="82"/>
      <c r="I118" s="82"/>
      <c r="J118" s="82"/>
      <c r="K118" s="82"/>
      <c r="L118" s="82"/>
      <c r="M118" s="82"/>
      <c r="N118" s="82"/>
      <c r="O118" s="82"/>
      <c r="P118" s="82"/>
      <c r="Q118" s="365"/>
    </row>
    <row r="119" spans="2:17" ht="15" customHeight="1">
      <c r="B119" s="82"/>
      <c r="C119" s="82"/>
      <c r="D119" s="82"/>
      <c r="E119" s="82"/>
      <c r="F119" s="82"/>
      <c r="G119" s="82"/>
      <c r="H119" s="82"/>
      <c r="I119" s="82"/>
      <c r="J119" s="82"/>
      <c r="K119" s="82"/>
      <c r="L119" s="82"/>
      <c r="M119" s="82"/>
      <c r="N119" s="82"/>
      <c r="O119" s="82"/>
      <c r="P119" s="82"/>
      <c r="Q119" s="365"/>
    </row>
    <row r="120" spans="2:17" ht="15" customHeight="1">
      <c r="B120" s="82"/>
      <c r="C120" s="82"/>
      <c r="D120" s="82"/>
      <c r="E120" s="82"/>
      <c r="F120" s="82"/>
      <c r="G120" s="82"/>
      <c r="H120" s="82"/>
      <c r="I120" s="82"/>
      <c r="J120" s="82"/>
      <c r="K120" s="82"/>
      <c r="L120" s="82"/>
      <c r="M120" s="82"/>
      <c r="N120" s="82"/>
      <c r="O120" s="82"/>
      <c r="P120" s="82"/>
      <c r="Q120" s="365"/>
    </row>
    <row r="121" spans="2:17" ht="15" customHeight="1">
      <c r="B121" s="82"/>
      <c r="C121" s="82"/>
      <c r="D121" s="82"/>
      <c r="E121" s="82"/>
      <c r="F121" s="82"/>
      <c r="G121" s="82"/>
      <c r="H121" s="82"/>
      <c r="I121" s="82"/>
      <c r="J121" s="82"/>
      <c r="K121" s="82"/>
      <c r="L121" s="82"/>
      <c r="M121" s="82"/>
      <c r="N121" s="82"/>
      <c r="O121" s="82"/>
      <c r="P121" s="82"/>
      <c r="Q121" s="365"/>
    </row>
    <row r="122" spans="2:17" ht="15" customHeight="1">
      <c r="B122" s="82"/>
      <c r="C122" s="82"/>
      <c r="D122" s="82"/>
      <c r="E122" s="82"/>
      <c r="F122" s="82"/>
      <c r="G122" s="82"/>
      <c r="H122" s="82"/>
      <c r="I122" s="82"/>
      <c r="J122" s="82"/>
      <c r="K122" s="82"/>
      <c r="L122" s="82"/>
      <c r="M122" s="82"/>
      <c r="N122" s="82"/>
      <c r="O122" s="82"/>
      <c r="P122" s="82"/>
      <c r="Q122" s="365"/>
    </row>
    <row r="123" spans="2:17" ht="15" customHeight="1">
      <c r="B123" s="82"/>
      <c r="C123" s="82"/>
      <c r="D123" s="82"/>
      <c r="E123" s="82"/>
      <c r="F123" s="82"/>
      <c r="G123" s="82"/>
      <c r="H123" s="82"/>
      <c r="I123" s="82"/>
      <c r="J123" s="82"/>
      <c r="K123" s="82"/>
      <c r="L123" s="82"/>
      <c r="M123" s="82"/>
      <c r="N123" s="82"/>
      <c r="O123" s="82"/>
      <c r="P123" s="82"/>
      <c r="Q123" s="365"/>
    </row>
    <row r="124" spans="2:17" ht="15" customHeight="1">
      <c r="B124" s="82"/>
      <c r="C124" s="82"/>
      <c r="D124" s="82"/>
      <c r="E124" s="82"/>
      <c r="F124" s="82"/>
      <c r="G124" s="82"/>
      <c r="H124" s="82"/>
      <c r="I124" s="82"/>
      <c r="J124" s="82"/>
      <c r="K124" s="82"/>
      <c r="L124" s="82"/>
      <c r="M124" s="82"/>
      <c r="N124" s="82"/>
      <c r="O124" s="82"/>
      <c r="P124" s="82"/>
      <c r="Q124" s="365"/>
    </row>
    <row r="125" spans="2:17" ht="15" customHeight="1">
      <c r="B125" s="82"/>
      <c r="C125" s="82"/>
      <c r="D125" s="82"/>
      <c r="E125" s="82"/>
      <c r="F125" s="82"/>
      <c r="G125" s="82"/>
      <c r="H125" s="82"/>
      <c r="I125" s="82"/>
      <c r="J125" s="82"/>
      <c r="K125" s="82"/>
      <c r="L125" s="82"/>
      <c r="M125" s="82"/>
      <c r="N125" s="82"/>
      <c r="O125" s="82"/>
      <c r="P125" s="82"/>
      <c r="Q125" s="365"/>
    </row>
    <row r="126" spans="2:17" ht="15" customHeight="1">
      <c r="B126" s="82"/>
      <c r="C126" s="82"/>
      <c r="D126" s="82"/>
      <c r="E126" s="82"/>
      <c r="F126" s="82"/>
      <c r="G126" s="82"/>
      <c r="H126" s="82"/>
      <c r="I126" s="82"/>
      <c r="J126" s="82"/>
      <c r="K126" s="82"/>
      <c r="L126" s="82"/>
      <c r="M126" s="82"/>
      <c r="N126" s="82"/>
      <c r="O126" s="82"/>
      <c r="P126" s="82"/>
      <c r="Q126" s="365"/>
    </row>
    <row r="127" spans="2:17" ht="15" customHeight="1">
      <c r="B127" s="82"/>
      <c r="C127" s="82"/>
      <c r="D127" s="82"/>
      <c r="E127" s="82"/>
      <c r="F127" s="82"/>
      <c r="G127" s="82"/>
      <c r="H127" s="82"/>
      <c r="I127" s="82"/>
      <c r="J127" s="82"/>
      <c r="K127" s="82"/>
      <c r="L127" s="82"/>
      <c r="M127" s="82"/>
      <c r="N127" s="82"/>
      <c r="O127" s="82"/>
      <c r="P127" s="82"/>
      <c r="Q127" s="365"/>
    </row>
    <row r="128" spans="2:17" ht="15" customHeight="1">
      <c r="B128" s="82"/>
      <c r="C128" s="82"/>
      <c r="D128" s="82"/>
      <c r="E128" s="82"/>
      <c r="F128" s="82"/>
      <c r="G128" s="82"/>
      <c r="H128" s="82"/>
      <c r="I128" s="82"/>
      <c r="J128" s="82"/>
      <c r="K128" s="82"/>
      <c r="L128" s="82"/>
      <c r="M128" s="82"/>
      <c r="N128" s="82"/>
      <c r="O128" s="82"/>
      <c r="P128" s="82"/>
      <c r="Q128" s="365"/>
    </row>
    <row r="129" spans="2:17" ht="15" customHeight="1">
      <c r="B129" s="82"/>
      <c r="C129" s="82"/>
      <c r="D129" s="82"/>
      <c r="E129" s="82"/>
      <c r="F129" s="82"/>
      <c r="G129" s="82"/>
      <c r="H129" s="82"/>
      <c r="I129" s="82"/>
      <c r="J129" s="82"/>
      <c r="K129" s="82"/>
      <c r="L129" s="82"/>
      <c r="M129" s="82"/>
      <c r="N129" s="82"/>
      <c r="O129" s="82"/>
      <c r="P129" s="82"/>
      <c r="Q129" s="365"/>
    </row>
    <row r="130" spans="2:17" ht="15" customHeight="1">
      <c r="B130" s="82"/>
      <c r="C130" s="82"/>
      <c r="D130" s="82"/>
      <c r="E130" s="82"/>
      <c r="F130" s="82"/>
      <c r="G130" s="82"/>
      <c r="H130" s="82"/>
      <c r="I130" s="82"/>
      <c r="J130" s="82"/>
      <c r="K130" s="82"/>
      <c r="L130" s="82"/>
      <c r="M130" s="82"/>
      <c r="N130" s="82"/>
      <c r="O130" s="82"/>
      <c r="P130" s="82"/>
      <c r="Q130" s="365"/>
    </row>
    <row r="131" spans="2:17" ht="15" customHeight="1">
      <c r="B131" s="82"/>
      <c r="C131" s="82"/>
      <c r="D131" s="82"/>
      <c r="E131" s="82"/>
      <c r="F131" s="82"/>
      <c r="G131" s="82"/>
      <c r="H131" s="82"/>
      <c r="I131" s="82"/>
      <c r="J131" s="82"/>
      <c r="K131" s="82"/>
      <c r="L131" s="82"/>
      <c r="M131" s="82"/>
      <c r="N131" s="82"/>
      <c r="O131" s="82"/>
      <c r="P131" s="82"/>
      <c r="Q131" s="365"/>
    </row>
    <row r="132" spans="2:17" ht="15" customHeight="1">
      <c r="B132" s="82"/>
      <c r="C132" s="82"/>
      <c r="D132" s="82"/>
      <c r="E132" s="82"/>
      <c r="F132" s="82"/>
      <c r="G132" s="82"/>
      <c r="H132" s="82"/>
      <c r="I132" s="82"/>
      <c r="J132" s="82"/>
      <c r="K132" s="82"/>
      <c r="L132" s="82"/>
      <c r="M132" s="82"/>
      <c r="N132" s="82"/>
      <c r="O132" s="82"/>
      <c r="P132" s="82"/>
      <c r="Q132" s="365"/>
    </row>
    <row r="133" spans="2:17" ht="15" customHeight="1">
      <c r="B133" s="82"/>
      <c r="C133" s="82"/>
      <c r="D133" s="82"/>
      <c r="E133" s="82"/>
      <c r="F133" s="82"/>
      <c r="G133" s="82"/>
      <c r="H133" s="82"/>
      <c r="I133" s="82"/>
      <c r="J133" s="82"/>
      <c r="K133" s="82"/>
      <c r="L133" s="82"/>
      <c r="M133" s="82"/>
      <c r="N133" s="82"/>
      <c r="O133" s="82"/>
      <c r="P133" s="82"/>
      <c r="Q133" s="365"/>
    </row>
    <row r="134" spans="2:17" ht="15" customHeight="1">
      <c r="B134" s="82"/>
      <c r="C134" s="82"/>
      <c r="D134" s="82"/>
      <c r="E134" s="82"/>
      <c r="F134" s="82"/>
      <c r="G134" s="82"/>
      <c r="H134" s="82"/>
      <c r="I134" s="82"/>
      <c r="J134" s="82"/>
      <c r="K134" s="82"/>
      <c r="L134" s="82"/>
      <c r="M134" s="82"/>
      <c r="N134" s="82"/>
      <c r="O134" s="82"/>
      <c r="P134" s="82"/>
      <c r="Q134" s="365"/>
    </row>
    <row r="135" spans="2:17" ht="15" customHeight="1">
      <c r="B135" s="82"/>
      <c r="C135" s="82"/>
      <c r="D135" s="82"/>
      <c r="E135" s="82"/>
      <c r="F135" s="82"/>
      <c r="G135" s="82"/>
      <c r="H135" s="82"/>
      <c r="I135" s="82"/>
      <c r="J135" s="82"/>
      <c r="K135" s="82"/>
      <c r="L135" s="82"/>
      <c r="M135" s="82"/>
      <c r="N135" s="82"/>
      <c r="O135" s="82"/>
      <c r="P135" s="82"/>
      <c r="Q135" s="365"/>
    </row>
    <row r="136" spans="2:17" ht="15" customHeight="1">
      <c r="B136" s="82"/>
      <c r="C136" s="82"/>
      <c r="D136" s="82"/>
      <c r="E136" s="82"/>
      <c r="F136" s="82"/>
      <c r="G136" s="82"/>
      <c r="H136" s="82"/>
      <c r="I136" s="82"/>
      <c r="J136" s="82"/>
      <c r="K136" s="82"/>
      <c r="L136" s="82"/>
      <c r="M136" s="82"/>
      <c r="N136" s="82"/>
      <c r="O136" s="82"/>
      <c r="P136" s="82"/>
      <c r="Q136" s="365"/>
    </row>
    <row r="137" spans="2:17" ht="15" customHeight="1">
      <c r="B137" s="82"/>
      <c r="C137" s="82"/>
      <c r="D137" s="82"/>
      <c r="E137" s="82"/>
      <c r="F137" s="82"/>
      <c r="G137" s="82"/>
      <c r="H137" s="82"/>
      <c r="I137" s="82"/>
      <c r="J137" s="82"/>
      <c r="K137" s="82"/>
      <c r="L137" s="82"/>
      <c r="M137" s="82"/>
      <c r="N137" s="82"/>
      <c r="O137" s="82"/>
      <c r="P137" s="82"/>
      <c r="Q137" s="365"/>
    </row>
    <row r="138" spans="2:17" ht="15" customHeight="1">
      <c r="B138" s="82"/>
      <c r="C138" s="82"/>
      <c r="D138" s="82"/>
      <c r="E138" s="82"/>
      <c r="F138" s="82"/>
      <c r="G138" s="82"/>
      <c r="H138" s="82"/>
      <c r="I138" s="82"/>
      <c r="J138" s="82"/>
      <c r="K138" s="82"/>
      <c r="L138" s="82"/>
      <c r="M138" s="82"/>
      <c r="N138" s="82"/>
      <c r="O138" s="82"/>
      <c r="P138" s="82"/>
      <c r="Q138" s="365"/>
    </row>
    <row r="139" spans="2:17" ht="15" customHeight="1">
      <c r="B139" s="82"/>
      <c r="C139" s="82"/>
      <c r="D139" s="82"/>
      <c r="E139" s="82"/>
      <c r="F139" s="82"/>
      <c r="G139" s="82"/>
      <c r="H139" s="82"/>
      <c r="I139" s="82"/>
      <c r="J139" s="82"/>
      <c r="K139" s="82"/>
      <c r="L139" s="82"/>
      <c r="M139" s="82"/>
      <c r="N139" s="82"/>
      <c r="O139" s="82"/>
      <c r="P139" s="82"/>
      <c r="Q139" s="365"/>
    </row>
    <row r="140" spans="2:17" ht="15" customHeight="1">
      <c r="B140" s="82"/>
      <c r="C140" s="82"/>
      <c r="D140" s="82"/>
      <c r="E140" s="82"/>
      <c r="F140" s="82"/>
      <c r="G140" s="82"/>
      <c r="H140" s="82"/>
      <c r="I140" s="82"/>
      <c r="J140" s="82"/>
      <c r="K140" s="82"/>
      <c r="L140" s="82"/>
      <c r="M140" s="82"/>
      <c r="N140" s="82"/>
      <c r="O140" s="82"/>
      <c r="P140" s="82"/>
      <c r="Q140" s="365"/>
    </row>
    <row r="141" spans="2:17" ht="15" customHeight="1">
      <c r="B141" s="82"/>
      <c r="C141" s="82"/>
      <c r="D141" s="82"/>
      <c r="E141" s="82"/>
      <c r="F141" s="82"/>
      <c r="G141" s="82"/>
      <c r="H141" s="82"/>
      <c r="I141" s="82"/>
      <c r="J141" s="82"/>
      <c r="K141" s="82"/>
      <c r="L141" s="82"/>
      <c r="M141" s="82"/>
      <c r="N141" s="82"/>
      <c r="O141" s="82"/>
      <c r="P141" s="82"/>
      <c r="Q141" s="365"/>
    </row>
    <row r="142" spans="2:17" ht="15" customHeight="1">
      <c r="B142" s="82"/>
      <c r="C142" s="82"/>
      <c r="D142" s="82"/>
      <c r="E142" s="82"/>
      <c r="F142" s="82"/>
      <c r="G142" s="82"/>
      <c r="H142" s="82"/>
      <c r="I142" s="82"/>
      <c r="J142" s="82"/>
      <c r="K142" s="82"/>
      <c r="L142" s="82"/>
      <c r="M142" s="82"/>
      <c r="N142" s="82"/>
      <c r="O142" s="82"/>
      <c r="P142" s="82"/>
      <c r="Q142" s="365"/>
    </row>
    <row r="143" spans="2:17" ht="15" customHeight="1">
      <c r="B143" s="82"/>
      <c r="C143" s="82"/>
      <c r="D143" s="82"/>
      <c r="E143" s="82"/>
      <c r="F143" s="82"/>
      <c r="G143" s="82"/>
      <c r="H143" s="82"/>
      <c r="I143" s="82"/>
      <c r="J143" s="82"/>
      <c r="K143" s="82"/>
      <c r="L143" s="82"/>
      <c r="M143" s="82"/>
      <c r="N143" s="82"/>
      <c r="O143" s="82"/>
      <c r="P143" s="82"/>
      <c r="Q143" s="365"/>
    </row>
    <row r="144" spans="2:17" ht="15" customHeight="1">
      <c r="B144" s="82"/>
      <c r="C144" s="82"/>
      <c r="D144" s="82"/>
      <c r="E144" s="82"/>
      <c r="F144" s="82"/>
      <c r="G144" s="82"/>
      <c r="H144" s="82"/>
      <c r="I144" s="82"/>
      <c r="J144" s="82"/>
      <c r="K144" s="82"/>
      <c r="L144" s="82"/>
      <c r="M144" s="82"/>
      <c r="N144" s="82"/>
      <c r="O144" s="82"/>
      <c r="P144" s="82"/>
      <c r="Q144" s="365"/>
    </row>
    <row r="145" spans="2:17" ht="15" customHeight="1">
      <c r="B145" s="82"/>
      <c r="C145" s="82"/>
      <c r="D145" s="82"/>
      <c r="E145" s="82"/>
      <c r="F145" s="82"/>
      <c r="G145" s="82"/>
      <c r="H145" s="82"/>
      <c r="I145" s="82"/>
      <c r="J145" s="82"/>
      <c r="K145" s="82"/>
      <c r="L145" s="82"/>
      <c r="M145" s="82"/>
      <c r="N145" s="82"/>
      <c r="O145" s="82"/>
      <c r="P145" s="82"/>
      <c r="Q145" s="365"/>
    </row>
    <row r="146" spans="2:17" ht="15" customHeight="1">
      <c r="B146" s="82"/>
      <c r="C146" s="82"/>
      <c r="D146" s="82"/>
      <c r="E146" s="82"/>
      <c r="F146" s="82"/>
      <c r="G146" s="82"/>
      <c r="H146" s="82"/>
      <c r="I146" s="82"/>
      <c r="J146" s="82"/>
      <c r="K146" s="82"/>
      <c r="L146" s="82"/>
      <c r="M146" s="82"/>
      <c r="N146" s="82"/>
      <c r="O146" s="82"/>
      <c r="P146" s="82"/>
      <c r="Q146" s="365"/>
    </row>
    <row r="147" spans="2:17" ht="15" customHeight="1">
      <c r="B147" s="82"/>
      <c r="C147" s="82"/>
      <c r="D147" s="82"/>
      <c r="E147" s="82"/>
      <c r="F147" s="82"/>
      <c r="G147" s="82"/>
      <c r="H147" s="82"/>
      <c r="I147" s="82"/>
      <c r="J147" s="82"/>
      <c r="K147" s="82"/>
      <c r="L147" s="82"/>
      <c r="M147" s="82"/>
      <c r="N147" s="82"/>
      <c r="O147" s="82"/>
      <c r="P147" s="82"/>
      <c r="Q147" s="365"/>
    </row>
    <row r="148" spans="2:17" ht="15" customHeight="1">
      <c r="B148" s="82"/>
      <c r="C148" s="82"/>
      <c r="D148" s="82"/>
      <c r="E148" s="82"/>
      <c r="F148" s="82"/>
      <c r="G148" s="82"/>
      <c r="H148" s="82"/>
      <c r="I148" s="82"/>
      <c r="J148" s="82"/>
      <c r="K148" s="82"/>
      <c r="L148" s="82"/>
      <c r="M148" s="82"/>
      <c r="N148" s="82"/>
      <c r="O148" s="82"/>
      <c r="P148" s="82"/>
      <c r="Q148" s="365"/>
    </row>
    <row r="149" spans="2:17" ht="15" customHeight="1">
      <c r="B149" s="82"/>
      <c r="C149" s="82"/>
      <c r="D149" s="82"/>
      <c r="E149" s="82"/>
      <c r="F149" s="82"/>
      <c r="G149" s="82"/>
      <c r="H149" s="82"/>
      <c r="I149" s="82"/>
      <c r="J149" s="82"/>
      <c r="K149" s="82"/>
      <c r="L149" s="82"/>
      <c r="M149" s="82"/>
      <c r="N149" s="82"/>
      <c r="O149" s="82"/>
      <c r="P149" s="82"/>
      <c r="Q149" s="365"/>
    </row>
    <row r="150" spans="2:17" ht="15" customHeight="1">
      <c r="B150" s="82"/>
      <c r="C150" s="82"/>
      <c r="D150" s="82"/>
      <c r="E150" s="82"/>
      <c r="F150" s="82"/>
      <c r="G150" s="82"/>
      <c r="H150" s="82"/>
      <c r="I150" s="82"/>
      <c r="J150" s="82"/>
      <c r="K150" s="82"/>
      <c r="L150" s="82"/>
      <c r="M150" s="82"/>
      <c r="N150" s="82"/>
      <c r="O150" s="82"/>
      <c r="P150" s="82"/>
      <c r="Q150" s="365"/>
    </row>
    <row r="151" spans="2:17" ht="15" customHeight="1">
      <c r="B151" s="82"/>
      <c r="C151" s="82"/>
      <c r="D151" s="82"/>
      <c r="E151" s="82"/>
      <c r="F151" s="82"/>
      <c r="G151" s="82"/>
      <c r="H151" s="82"/>
      <c r="I151" s="82"/>
      <c r="J151" s="82"/>
      <c r="K151" s="82"/>
      <c r="L151" s="82"/>
      <c r="M151" s="82"/>
      <c r="N151" s="82"/>
      <c r="O151" s="82"/>
      <c r="P151" s="82"/>
      <c r="Q151" s="365"/>
    </row>
    <row r="152" spans="2:17" ht="15" customHeight="1">
      <c r="B152" s="82"/>
      <c r="C152" s="82"/>
      <c r="D152" s="82"/>
      <c r="E152" s="82"/>
      <c r="F152" s="82"/>
      <c r="G152" s="82"/>
      <c r="H152" s="82"/>
      <c r="I152" s="82"/>
      <c r="J152" s="82"/>
      <c r="K152" s="82"/>
      <c r="L152" s="82"/>
      <c r="M152" s="82"/>
      <c r="N152" s="82"/>
      <c r="O152" s="82"/>
      <c r="P152" s="82"/>
      <c r="Q152" s="365"/>
    </row>
    <row r="153" spans="2:17" ht="15" customHeight="1">
      <c r="B153" s="82"/>
      <c r="C153" s="82"/>
      <c r="D153" s="82"/>
      <c r="E153" s="82"/>
      <c r="F153" s="82"/>
      <c r="G153" s="82"/>
      <c r="H153" s="82"/>
      <c r="I153" s="82"/>
      <c r="J153" s="82"/>
      <c r="K153" s="82"/>
      <c r="L153" s="82"/>
      <c r="M153" s="82"/>
      <c r="N153" s="82"/>
      <c r="O153" s="82"/>
      <c r="P153" s="82"/>
      <c r="Q153" s="365"/>
    </row>
    <row r="154" spans="2:17" ht="15" customHeight="1">
      <c r="B154" s="82"/>
      <c r="C154" s="82"/>
      <c r="D154" s="82"/>
      <c r="E154" s="82"/>
      <c r="F154" s="82"/>
      <c r="G154" s="82"/>
      <c r="H154" s="82"/>
      <c r="I154" s="82"/>
      <c r="J154" s="82"/>
      <c r="K154" s="82"/>
      <c r="L154" s="82"/>
      <c r="M154" s="82"/>
      <c r="N154" s="82"/>
      <c r="O154" s="82"/>
      <c r="P154" s="82"/>
      <c r="Q154" s="365"/>
    </row>
    <row r="155" spans="2:17" ht="15" customHeight="1">
      <c r="B155" s="82"/>
      <c r="C155" s="82"/>
      <c r="D155" s="82"/>
      <c r="E155" s="82"/>
      <c r="F155" s="82"/>
      <c r="G155" s="82"/>
      <c r="H155" s="82"/>
      <c r="I155" s="82"/>
      <c r="J155" s="82"/>
      <c r="K155" s="82"/>
      <c r="L155" s="82"/>
      <c r="M155" s="82"/>
      <c r="N155" s="82"/>
      <c r="O155" s="82"/>
      <c r="P155" s="82"/>
      <c r="Q155" s="365"/>
    </row>
    <row r="156" spans="2:17" ht="15" customHeight="1">
      <c r="B156" s="82"/>
      <c r="C156" s="82"/>
      <c r="D156" s="82"/>
      <c r="E156" s="82"/>
      <c r="F156" s="82"/>
      <c r="G156" s="82"/>
      <c r="H156" s="82"/>
      <c r="I156" s="82"/>
      <c r="J156" s="82"/>
      <c r="K156" s="82"/>
      <c r="L156" s="82"/>
      <c r="M156" s="82"/>
      <c r="N156" s="82"/>
      <c r="O156" s="82"/>
      <c r="P156" s="82"/>
      <c r="Q156" s="365"/>
    </row>
    <row r="157" spans="2:17" ht="15" customHeight="1">
      <c r="B157" s="82"/>
      <c r="C157" s="82"/>
      <c r="D157" s="82"/>
      <c r="E157" s="82"/>
      <c r="F157" s="82"/>
      <c r="G157" s="82"/>
      <c r="H157" s="82"/>
      <c r="I157" s="82"/>
      <c r="J157" s="82"/>
      <c r="K157" s="82"/>
      <c r="L157" s="82"/>
      <c r="M157" s="82"/>
      <c r="N157" s="82"/>
      <c r="O157" s="82"/>
      <c r="P157" s="82"/>
      <c r="Q157" s="365"/>
    </row>
    <row r="158" spans="2:17" ht="15" customHeight="1">
      <c r="B158" s="82"/>
      <c r="C158" s="82"/>
      <c r="D158" s="82"/>
      <c r="E158" s="82"/>
      <c r="F158" s="82"/>
      <c r="G158" s="82"/>
      <c r="H158" s="82"/>
      <c r="I158" s="82"/>
      <c r="J158" s="82"/>
      <c r="K158" s="82"/>
      <c r="L158" s="82"/>
      <c r="M158" s="82"/>
      <c r="N158" s="82"/>
      <c r="O158" s="82"/>
      <c r="P158" s="82"/>
      <c r="Q158" s="365"/>
    </row>
    <row r="159" spans="2:17" ht="15" customHeight="1">
      <c r="B159" s="82"/>
      <c r="C159" s="82"/>
      <c r="D159" s="82"/>
      <c r="E159" s="82"/>
      <c r="F159" s="82"/>
      <c r="G159" s="82"/>
      <c r="H159" s="82"/>
      <c r="I159" s="82"/>
      <c r="J159" s="82"/>
      <c r="K159" s="82"/>
      <c r="L159" s="82"/>
      <c r="M159" s="82"/>
      <c r="N159" s="82"/>
      <c r="O159" s="82"/>
      <c r="P159" s="82"/>
      <c r="Q159" s="365"/>
    </row>
    <row r="160" spans="2:17" ht="15" customHeight="1">
      <c r="B160" s="82"/>
      <c r="C160" s="82"/>
      <c r="D160" s="82"/>
      <c r="E160" s="82"/>
      <c r="F160" s="82"/>
      <c r="G160" s="82"/>
      <c r="H160" s="82"/>
      <c r="I160" s="82"/>
      <c r="J160" s="82"/>
      <c r="K160" s="82"/>
      <c r="L160" s="82"/>
      <c r="M160" s="82"/>
      <c r="N160" s="82"/>
      <c r="O160" s="82"/>
      <c r="P160" s="82"/>
      <c r="Q160" s="365"/>
    </row>
    <row r="161" spans="2:17" ht="15" customHeight="1">
      <c r="B161" s="82"/>
      <c r="C161" s="82"/>
      <c r="D161" s="82"/>
      <c r="E161" s="82"/>
      <c r="F161" s="82"/>
      <c r="G161" s="82"/>
      <c r="H161" s="82"/>
      <c r="I161" s="82"/>
      <c r="J161" s="82"/>
      <c r="K161" s="82"/>
      <c r="L161" s="82"/>
      <c r="M161" s="82"/>
      <c r="N161" s="82"/>
      <c r="O161" s="82"/>
      <c r="P161" s="82"/>
      <c r="Q161" s="365"/>
    </row>
    <row r="162" spans="2:17" ht="15" customHeight="1">
      <c r="B162" s="82"/>
      <c r="C162" s="82"/>
      <c r="D162" s="82"/>
      <c r="E162" s="82"/>
      <c r="F162" s="82"/>
      <c r="G162" s="82"/>
      <c r="H162" s="82"/>
      <c r="I162" s="82"/>
      <c r="J162" s="82"/>
      <c r="K162" s="82"/>
      <c r="L162" s="82"/>
      <c r="M162" s="82"/>
      <c r="N162" s="82"/>
      <c r="O162" s="82"/>
      <c r="P162" s="82"/>
      <c r="Q162" s="365"/>
    </row>
    <row r="163" spans="2:17" ht="15" customHeight="1">
      <c r="B163" s="82"/>
      <c r="C163" s="82"/>
      <c r="D163" s="82"/>
      <c r="E163" s="82"/>
      <c r="F163" s="82"/>
      <c r="G163" s="82"/>
      <c r="H163" s="82"/>
      <c r="I163" s="82"/>
      <c r="J163" s="82"/>
      <c r="K163" s="82"/>
      <c r="L163" s="82"/>
      <c r="M163" s="82"/>
      <c r="N163" s="82"/>
      <c r="O163" s="82"/>
      <c r="P163" s="82"/>
      <c r="Q163" s="365"/>
    </row>
    <row r="164" spans="2:17" ht="15" customHeight="1">
      <c r="B164" s="82"/>
      <c r="C164" s="82"/>
      <c r="D164" s="82"/>
      <c r="E164" s="82"/>
      <c r="F164" s="82"/>
      <c r="G164" s="82"/>
      <c r="H164" s="82"/>
      <c r="I164" s="82"/>
      <c r="J164" s="82"/>
      <c r="K164" s="82"/>
      <c r="L164" s="82"/>
      <c r="M164" s="82"/>
      <c r="N164" s="82"/>
      <c r="O164" s="82"/>
      <c r="P164" s="82"/>
      <c r="Q164" s="365"/>
    </row>
    <row r="165" spans="2:17" ht="15" customHeight="1">
      <c r="B165" s="82"/>
      <c r="C165" s="82"/>
      <c r="D165" s="82"/>
      <c r="E165" s="82"/>
      <c r="F165" s="82"/>
      <c r="G165" s="82"/>
      <c r="H165" s="82"/>
      <c r="I165" s="82"/>
      <c r="J165" s="82"/>
      <c r="K165" s="82"/>
      <c r="L165" s="82"/>
      <c r="M165" s="82"/>
      <c r="N165" s="82"/>
      <c r="O165" s="82"/>
      <c r="P165" s="82"/>
      <c r="Q165" s="365"/>
    </row>
    <row r="166" spans="2:17" ht="15" customHeight="1">
      <c r="B166" s="82"/>
      <c r="C166" s="82"/>
      <c r="D166" s="82"/>
      <c r="E166" s="82"/>
      <c r="F166" s="82"/>
      <c r="G166" s="82"/>
      <c r="H166" s="82"/>
      <c r="I166" s="82"/>
      <c r="J166" s="82"/>
      <c r="K166" s="82"/>
      <c r="L166" s="82"/>
      <c r="M166" s="82"/>
      <c r="N166" s="82"/>
      <c r="O166" s="82"/>
      <c r="P166" s="82"/>
      <c r="Q166" s="365"/>
    </row>
    <row r="167" spans="2:17" ht="15" customHeight="1">
      <c r="B167" s="82"/>
      <c r="C167" s="82"/>
      <c r="D167" s="82"/>
      <c r="E167" s="82"/>
      <c r="F167" s="82"/>
      <c r="G167" s="82"/>
      <c r="H167" s="82"/>
      <c r="I167" s="82"/>
      <c r="J167" s="82"/>
      <c r="K167" s="82"/>
      <c r="L167" s="82"/>
      <c r="M167" s="82"/>
      <c r="N167" s="82"/>
      <c r="O167" s="82"/>
      <c r="P167" s="82"/>
      <c r="Q167" s="365"/>
    </row>
    <row r="168" spans="2:17" ht="15" customHeight="1">
      <c r="B168" s="82"/>
      <c r="C168" s="82"/>
      <c r="D168" s="82"/>
      <c r="E168" s="82"/>
      <c r="F168" s="82"/>
      <c r="G168" s="82"/>
      <c r="H168" s="82"/>
      <c r="I168" s="82"/>
      <c r="J168" s="82"/>
      <c r="K168" s="82"/>
      <c r="L168" s="82"/>
      <c r="M168" s="82"/>
      <c r="N168" s="82"/>
      <c r="O168" s="82"/>
      <c r="P168" s="82"/>
      <c r="Q168" s="365"/>
    </row>
    <row r="169" spans="2:17" ht="15" customHeight="1">
      <c r="B169" s="82"/>
      <c r="C169" s="82"/>
      <c r="D169" s="82"/>
      <c r="E169" s="82"/>
      <c r="F169" s="82"/>
      <c r="G169" s="82"/>
      <c r="H169" s="82"/>
      <c r="I169" s="82"/>
      <c r="J169" s="82"/>
      <c r="K169" s="82"/>
      <c r="L169" s="82"/>
      <c r="M169" s="82"/>
      <c r="N169" s="82"/>
      <c r="O169" s="82"/>
      <c r="P169" s="82"/>
      <c r="Q169" s="365"/>
    </row>
    <row r="170" spans="2:17" ht="15" customHeight="1">
      <c r="B170" s="82"/>
      <c r="C170" s="82"/>
      <c r="D170" s="82"/>
      <c r="E170" s="82"/>
      <c r="F170" s="82"/>
      <c r="G170" s="82"/>
      <c r="H170" s="82"/>
      <c r="I170" s="82"/>
      <c r="J170" s="82"/>
      <c r="K170" s="82"/>
      <c r="L170" s="82"/>
      <c r="M170" s="82"/>
      <c r="N170" s="82"/>
      <c r="O170" s="82"/>
      <c r="P170" s="82"/>
      <c r="Q170" s="365"/>
    </row>
    <row r="171" spans="2:17" ht="15" customHeight="1">
      <c r="B171" s="82"/>
      <c r="C171" s="82"/>
      <c r="D171" s="82"/>
      <c r="E171" s="82"/>
      <c r="F171" s="82"/>
      <c r="G171" s="82"/>
      <c r="H171" s="82"/>
      <c r="I171" s="82"/>
      <c r="J171" s="82"/>
      <c r="K171" s="82"/>
      <c r="L171" s="82"/>
      <c r="M171" s="82"/>
      <c r="N171" s="82"/>
      <c r="O171" s="82"/>
      <c r="P171" s="82"/>
      <c r="Q171" s="365"/>
    </row>
    <row r="172" spans="2:17" ht="15" customHeight="1">
      <c r="B172" s="82"/>
      <c r="C172" s="82"/>
      <c r="D172" s="82"/>
      <c r="E172" s="82"/>
      <c r="F172" s="82"/>
      <c r="G172" s="82"/>
      <c r="H172" s="82"/>
      <c r="I172" s="82"/>
      <c r="J172" s="82"/>
      <c r="K172" s="82"/>
      <c r="L172" s="82"/>
      <c r="M172" s="82"/>
      <c r="N172" s="82"/>
      <c r="O172" s="82"/>
      <c r="P172" s="82"/>
      <c r="Q172" s="365"/>
    </row>
    <row r="173" spans="2:17" ht="15" customHeight="1">
      <c r="B173" s="82"/>
      <c r="C173" s="82"/>
      <c r="D173" s="82"/>
      <c r="E173" s="82"/>
      <c r="F173" s="82"/>
      <c r="G173" s="82"/>
      <c r="H173" s="82"/>
      <c r="I173" s="82"/>
      <c r="J173" s="82"/>
      <c r="K173" s="82"/>
      <c r="L173" s="82"/>
      <c r="M173" s="82"/>
      <c r="N173" s="82"/>
      <c r="O173" s="82"/>
      <c r="P173" s="82"/>
      <c r="Q173" s="365"/>
    </row>
    <row r="174" spans="2:17" ht="15" customHeight="1">
      <c r="B174" s="82"/>
      <c r="C174" s="82"/>
      <c r="D174" s="82"/>
      <c r="E174" s="82"/>
      <c r="F174" s="82"/>
      <c r="G174" s="82"/>
      <c r="H174" s="82"/>
      <c r="I174" s="82"/>
      <c r="J174" s="82"/>
      <c r="K174" s="82"/>
      <c r="L174" s="82"/>
      <c r="M174" s="82"/>
      <c r="N174" s="82"/>
      <c r="O174" s="82"/>
      <c r="P174" s="82"/>
      <c r="Q174" s="365"/>
    </row>
    <row r="175" spans="2:17" ht="15" customHeight="1">
      <c r="B175" s="82"/>
      <c r="C175" s="82"/>
      <c r="D175" s="82"/>
      <c r="E175" s="82"/>
      <c r="F175" s="82"/>
      <c r="G175" s="82"/>
      <c r="H175" s="82"/>
      <c r="I175" s="82"/>
      <c r="J175" s="82"/>
      <c r="K175" s="82"/>
      <c r="L175" s="82"/>
      <c r="M175" s="82"/>
      <c r="N175" s="82"/>
      <c r="O175" s="82"/>
      <c r="P175" s="82"/>
      <c r="Q175" s="365"/>
    </row>
    <row r="176" spans="2:17" ht="15" customHeight="1">
      <c r="B176" s="82"/>
      <c r="C176" s="82"/>
      <c r="D176" s="82"/>
      <c r="E176" s="82"/>
      <c r="F176" s="82"/>
      <c r="G176" s="82"/>
      <c r="H176" s="82"/>
      <c r="I176" s="82"/>
      <c r="J176" s="82"/>
      <c r="K176" s="82"/>
      <c r="L176" s="82"/>
      <c r="M176" s="82"/>
      <c r="N176" s="82"/>
      <c r="O176" s="82"/>
      <c r="P176" s="82"/>
      <c r="Q176" s="365"/>
    </row>
    <row r="177" spans="2:17" ht="15" customHeight="1">
      <c r="B177" s="82"/>
      <c r="C177" s="82"/>
      <c r="D177" s="82"/>
      <c r="E177" s="82"/>
      <c r="F177" s="82"/>
      <c r="G177" s="82"/>
      <c r="H177" s="82"/>
      <c r="I177" s="82"/>
      <c r="J177" s="82"/>
      <c r="K177" s="82"/>
      <c r="L177" s="82"/>
      <c r="M177" s="82"/>
      <c r="N177" s="82"/>
      <c r="O177" s="82"/>
      <c r="P177" s="82"/>
      <c r="Q177" s="365"/>
    </row>
    <row r="178" spans="2:17" ht="15" customHeight="1">
      <c r="B178" s="82"/>
      <c r="C178" s="82"/>
      <c r="D178" s="82"/>
      <c r="E178" s="82"/>
      <c r="F178" s="82"/>
      <c r="G178" s="82"/>
      <c r="H178" s="82"/>
      <c r="I178" s="82"/>
      <c r="J178" s="82"/>
      <c r="K178" s="82"/>
      <c r="L178" s="82"/>
      <c r="M178" s="82"/>
      <c r="N178" s="82"/>
      <c r="O178" s="82"/>
      <c r="P178" s="82"/>
      <c r="Q178" s="365"/>
    </row>
    <row r="179" spans="2:17" ht="15" customHeight="1">
      <c r="B179" s="82"/>
      <c r="C179" s="82"/>
      <c r="D179" s="82"/>
      <c r="E179" s="82"/>
      <c r="F179" s="82"/>
      <c r="G179" s="82"/>
      <c r="H179" s="82"/>
      <c r="I179" s="82"/>
      <c r="J179" s="82"/>
      <c r="K179" s="82"/>
      <c r="L179" s="82"/>
      <c r="M179" s="82"/>
      <c r="N179" s="82"/>
      <c r="O179" s="82"/>
      <c r="P179" s="82"/>
      <c r="Q179" s="365"/>
    </row>
    <row r="180" spans="2:17" ht="15" customHeight="1">
      <c r="B180" s="82"/>
      <c r="C180" s="82"/>
      <c r="D180" s="82"/>
      <c r="E180" s="82"/>
      <c r="F180" s="82"/>
      <c r="G180" s="82"/>
      <c r="H180" s="82"/>
      <c r="I180" s="82"/>
      <c r="J180" s="82"/>
      <c r="K180" s="82"/>
      <c r="L180" s="82"/>
      <c r="M180" s="82"/>
      <c r="N180" s="82"/>
      <c r="O180" s="82"/>
      <c r="P180" s="82"/>
      <c r="Q180" s="365"/>
    </row>
    <row r="181" spans="2:17" ht="15" customHeight="1">
      <c r="B181" s="82"/>
      <c r="C181" s="82"/>
      <c r="D181" s="82"/>
      <c r="E181" s="82"/>
      <c r="F181" s="82"/>
      <c r="G181" s="82"/>
      <c r="H181" s="82"/>
      <c r="I181" s="82"/>
      <c r="J181" s="82"/>
      <c r="K181" s="82"/>
      <c r="L181" s="82"/>
      <c r="M181" s="82"/>
      <c r="N181" s="82"/>
      <c r="O181" s="82"/>
      <c r="P181" s="82"/>
      <c r="Q181" s="365"/>
    </row>
    <row r="182" spans="2:17" ht="15" customHeight="1">
      <c r="B182" s="82"/>
      <c r="C182" s="82"/>
      <c r="D182" s="82"/>
      <c r="E182" s="82"/>
      <c r="F182" s="82"/>
      <c r="G182" s="82"/>
      <c r="H182" s="82"/>
      <c r="I182" s="82"/>
      <c r="J182" s="82"/>
      <c r="K182" s="82"/>
      <c r="L182" s="82"/>
      <c r="M182" s="82"/>
      <c r="N182" s="82"/>
      <c r="O182" s="82"/>
      <c r="P182" s="82"/>
      <c r="Q182" s="365"/>
    </row>
    <row r="183" spans="2:17" ht="15" customHeight="1">
      <c r="B183" s="82"/>
      <c r="C183" s="82"/>
      <c r="D183" s="82"/>
      <c r="E183" s="82"/>
      <c r="F183" s="82"/>
      <c r="G183" s="82"/>
      <c r="H183" s="82"/>
      <c r="I183" s="82"/>
      <c r="J183" s="82"/>
      <c r="K183" s="82"/>
      <c r="L183" s="82"/>
      <c r="M183" s="82"/>
      <c r="N183" s="82"/>
      <c r="O183" s="82"/>
      <c r="P183" s="82"/>
      <c r="Q183" s="365"/>
    </row>
    <row r="184" spans="2:17" ht="15" customHeight="1">
      <c r="B184" s="82"/>
      <c r="C184" s="82"/>
      <c r="D184" s="82"/>
      <c r="E184" s="82"/>
      <c r="F184" s="82"/>
      <c r="G184" s="82"/>
      <c r="H184" s="82"/>
      <c r="I184" s="82"/>
      <c r="J184" s="82"/>
      <c r="K184" s="82"/>
      <c r="L184" s="82"/>
      <c r="M184" s="82"/>
      <c r="N184" s="82"/>
      <c r="O184" s="82"/>
      <c r="P184" s="82"/>
      <c r="Q184" s="365"/>
    </row>
    <row r="185" spans="2:17" ht="15" customHeight="1">
      <c r="B185" s="82"/>
      <c r="C185" s="82"/>
      <c r="D185" s="82"/>
      <c r="E185" s="82"/>
      <c r="F185" s="82"/>
      <c r="G185" s="82"/>
      <c r="H185" s="82"/>
      <c r="I185" s="82"/>
      <c r="J185" s="82"/>
      <c r="K185" s="82"/>
      <c r="L185" s="82"/>
      <c r="M185" s="82"/>
      <c r="N185" s="82"/>
      <c r="O185" s="82"/>
      <c r="P185" s="82"/>
      <c r="Q185" s="365"/>
    </row>
    <row r="186" spans="2:17" ht="15" customHeight="1">
      <c r="B186" s="82"/>
      <c r="C186" s="82"/>
      <c r="D186" s="82"/>
      <c r="E186" s="82"/>
      <c r="F186" s="82"/>
      <c r="G186" s="82"/>
      <c r="H186" s="82"/>
      <c r="I186" s="82"/>
      <c r="J186" s="82"/>
      <c r="K186" s="82"/>
      <c r="L186" s="82"/>
      <c r="M186" s="82"/>
      <c r="N186" s="82"/>
      <c r="O186" s="82"/>
      <c r="P186" s="82"/>
      <c r="Q186" s="365"/>
    </row>
    <row r="187" spans="2:17" ht="15" customHeight="1">
      <c r="B187" s="82"/>
      <c r="C187" s="82"/>
      <c r="D187" s="82"/>
      <c r="E187" s="82"/>
      <c r="F187" s="82"/>
      <c r="G187" s="82"/>
      <c r="H187" s="82"/>
      <c r="I187" s="82"/>
      <c r="J187" s="82"/>
      <c r="K187" s="82"/>
      <c r="L187" s="82"/>
      <c r="M187" s="82"/>
      <c r="N187" s="82"/>
      <c r="O187" s="82"/>
      <c r="P187" s="82"/>
      <c r="Q187" s="365"/>
    </row>
    <row r="188" spans="2:17" ht="15" customHeight="1">
      <c r="B188" s="82"/>
      <c r="C188" s="82"/>
      <c r="D188" s="82"/>
      <c r="E188" s="82"/>
      <c r="F188" s="82"/>
      <c r="G188" s="82"/>
      <c r="H188" s="82"/>
      <c r="I188" s="82"/>
      <c r="J188" s="82"/>
      <c r="K188" s="82"/>
      <c r="L188" s="82"/>
      <c r="M188" s="82"/>
      <c r="N188" s="82"/>
      <c r="O188" s="82"/>
      <c r="P188" s="82"/>
      <c r="Q188" s="365"/>
    </row>
    <row r="189" spans="2:17" ht="15" customHeight="1">
      <c r="B189" s="82"/>
      <c r="C189" s="82"/>
      <c r="D189" s="82"/>
      <c r="E189" s="82"/>
      <c r="F189" s="82"/>
      <c r="G189" s="82"/>
      <c r="H189" s="82"/>
      <c r="I189" s="82"/>
      <c r="J189" s="82"/>
      <c r="K189" s="82"/>
      <c r="L189" s="82"/>
      <c r="M189" s="82"/>
      <c r="N189" s="82"/>
      <c r="O189" s="82"/>
      <c r="P189" s="82"/>
      <c r="Q189" s="365"/>
    </row>
    <row r="190" spans="2:17" ht="15" customHeight="1">
      <c r="B190" s="82"/>
      <c r="C190" s="82"/>
      <c r="D190" s="82"/>
      <c r="E190" s="82"/>
      <c r="F190" s="82"/>
      <c r="G190" s="82"/>
      <c r="H190" s="82"/>
      <c r="I190" s="82"/>
      <c r="J190" s="82"/>
      <c r="K190" s="82"/>
      <c r="L190" s="82"/>
      <c r="M190" s="82"/>
      <c r="N190" s="82"/>
      <c r="O190" s="82"/>
      <c r="P190" s="82"/>
      <c r="Q190" s="365"/>
    </row>
    <row r="191" spans="2:17" ht="15" customHeight="1">
      <c r="B191" s="82"/>
      <c r="C191" s="82"/>
      <c r="D191" s="82"/>
      <c r="E191" s="82"/>
      <c r="F191" s="82"/>
      <c r="G191" s="82"/>
      <c r="H191" s="82"/>
      <c r="I191" s="82"/>
      <c r="J191" s="82"/>
      <c r="K191" s="82"/>
      <c r="L191" s="82"/>
      <c r="M191" s="82"/>
      <c r="N191" s="82"/>
      <c r="O191" s="82"/>
      <c r="P191" s="82"/>
      <c r="Q191" s="365"/>
    </row>
    <row r="192" spans="2:17" ht="15" customHeight="1">
      <c r="B192" s="82"/>
      <c r="C192" s="82"/>
      <c r="D192" s="82"/>
      <c r="E192" s="82"/>
      <c r="F192" s="82"/>
      <c r="G192" s="82"/>
      <c r="H192" s="82"/>
      <c r="I192" s="82"/>
      <c r="J192" s="82"/>
      <c r="K192" s="82"/>
      <c r="L192" s="82"/>
      <c r="M192" s="82"/>
      <c r="N192" s="82"/>
      <c r="O192" s="82"/>
      <c r="P192" s="82"/>
      <c r="Q192" s="365"/>
    </row>
    <row r="193" spans="2:17" ht="15" customHeight="1">
      <c r="B193" s="82"/>
      <c r="C193" s="82"/>
      <c r="D193" s="82"/>
      <c r="E193" s="82"/>
      <c r="F193" s="82"/>
      <c r="G193" s="82"/>
      <c r="H193" s="82"/>
      <c r="I193" s="82"/>
      <c r="J193" s="82"/>
      <c r="K193" s="82"/>
      <c r="L193" s="82"/>
      <c r="M193" s="82"/>
      <c r="N193" s="82"/>
      <c r="O193" s="82"/>
      <c r="P193" s="82"/>
      <c r="Q193" s="365"/>
    </row>
    <row r="194" spans="2:17" ht="15" customHeight="1">
      <c r="B194" s="82"/>
      <c r="C194" s="82"/>
      <c r="D194" s="82"/>
      <c r="E194" s="82"/>
      <c r="F194" s="82"/>
      <c r="G194" s="82"/>
      <c r="H194" s="82"/>
      <c r="I194" s="82"/>
      <c r="J194" s="82"/>
      <c r="K194" s="82"/>
      <c r="L194" s="82"/>
      <c r="M194" s="82"/>
      <c r="N194" s="82"/>
      <c r="O194" s="82"/>
      <c r="P194" s="82"/>
      <c r="Q194" s="365"/>
    </row>
    <row r="195" spans="2:17" ht="15" customHeight="1">
      <c r="B195" s="82"/>
      <c r="C195" s="82"/>
      <c r="D195" s="82"/>
      <c r="E195" s="82"/>
      <c r="F195" s="82"/>
      <c r="G195" s="82"/>
      <c r="H195" s="82"/>
      <c r="I195" s="82"/>
      <c r="J195" s="82"/>
      <c r="K195" s="82"/>
      <c r="L195" s="82"/>
      <c r="M195" s="82"/>
      <c r="N195" s="82"/>
      <c r="O195" s="82"/>
      <c r="P195" s="82"/>
      <c r="Q195" s="365"/>
    </row>
    <row r="196" spans="2:17" ht="15" customHeight="1">
      <c r="B196" s="82"/>
      <c r="C196" s="82"/>
      <c r="D196" s="82"/>
      <c r="E196" s="82"/>
      <c r="F196" s="82"/>
      <c r="G196" s="82"/>
      <c r="H196" s="82"/>
      <c r="I196" s="82"/>
      <c r="J196" s="82"/>
      <c r="K196" s="82"/>
      <c r="L196" s="82"/>
      <c r="M196" s="82"/>
      <c r="N196" s="82"/>
      <c r="O196" s="82"/>
      <c r="P196" s="82"/>
      <c r="Q196" s="365"/>
    </row>
    <row r="197" spans="2:17" ht="15" customHeight="1">
      <c r="B197" s="82"/>
      <c r="C197" s="82"/>
      <c r="D197" s="82"/>
      <c r="E197" s="82"/>
      <c r="F197" s="82"/>
      <c r="G197" s="82"/>
      <c r="H197" s="82"/>
      <c r="I197" s="82"/>
      <c r="J197" s="82"/>
      <c r="K197" s="82"/>
      <c r="L197" s="82"/>
      <c r="M197" s="82"/>
      <c r="N197" s="82"/>
      <c r="O197" s="82"/>
      <c r="P197" s="82"/>
      <c r="Q197" s="365"/>
    </row>
    <row r="198" spans="2:17" ht="15" customHeight="1">
      <c r="B198" s="82"/>
      <c r="C198" s="82"/>
      <c r="D198" s="82"/>
      <c r="E198" s="82"/>
      <c r="F198" s="82"/>
      <c r="G198" s="82"/>
      <c r="H198" s="82"/>
      <c r="I198" s="82"/>
      <c r="J198" s="82"/>
      <c r="K198" s="82"/>
      <c r="L198" s="82"/>
      <c r="M198" s="82"/>
      <c r="N198" s="82"/>
      <c r="O198" s="82"/>
      <c r="P198" s="82"/>
      <c r="Q198" s="365"/>
    </row>
    <row r="199" spans="2:17" ht="15" customHeight="1">
      <c r="B199" s="82"/>
      <c r="C199" s="82"/>
      <c r="D199" s="82"/>
      <c r="E199" s="82"/>
      <c r="F199" s="82"/>
      <c r="G199" s="82"/>
      <c r="H199" s="82"/>
      <c r="I199" s="82"/>
      <c r="J199" s="82"/>
      <c r="K199" s="82"/>
      <c r="L199" s="82"/>
      <c r="M199" s="82"/>
      <c r="N199" s="82"/>
      <c r="O199" s="82"/>
      <c r="P199" s="82"/>
      <c r="Q199" s="365"/>
    </row>
    <row r="200" spans="2:17" ht="15" customHeight="1">
      <c r="B200" s="82"/>
      <c r="C200" s="82"/>
      <c r="D200" s="82"/>
      <c r="E200" s="82"/>
      <c r="F200" s="82"/>
      <c r="G200" s="82"/>
      <c r="H200" s="82"/>
      <c r="I200" s="82"/>
      <c r="J200" s="82"/>
      <c r="K200" s="82"/>
      <c r="L200" s="82"/>
      <c r="M200" s="82"/>
      <c r="N200" s="82"/>
      <c r="O200" s="82"/>
      <c r="P200" s="82"/>
      <c r="Q200" s="365"/>
    </row>
    <row r="201" spans="2:17" ht="15" customHeight="1">
      <c r="B201" s="82"/>
      <c r="C201" s="82"/>
      <c r="D201" s="82"/>
      <c r="E201" s="82"/>
      <c r="F201" s="82"/>
      <c r="G201" s="82"/>
      <c r="H201" s="82"/>
      <c r="I201" s="82"/>
      <c r="J201" s="82"/>
      <c r="K201" s="82"/>
      <c r="L201" s="82"/>
      <c r="M201" s="82"/>
      <c r="N201" s="82"/>
      <c r="O201" s="82"/>
      <c r="P201" s="82"/>
      <c r="Q201" s="365"/>
    </row>
    <row r="202" spans="2:17" ht="15" customHeight="1">
      <c r="B202" s="82"/>
      <c r="C202" s="82"/>
      <c r="D202" s="82"/>
      <c r="E202" s="82"/>
      <c r="F202" s="82"/>
      <c r="G202" s="82"/>
      <c r="H202" s="82"/>
      <c r="I202" s="82"/>
      <c r="J202" s="82"/>
      <c r="K202" s="82"/>
      <c r="L202" s="82"/>
      <c r="M202" s="82"/>
      <c r="N202" s="82"/>
      <c r="O202" s="82"/>
      <c r="P202" s="82"/>
      <c r="Q202" s="365"/>
    </row>
    <row r="203" spans="2:17" ht="15" customHeight="1">
      <c r="B203" s="82"/>
      <c r="C203" s="82"/>
      <c r="D203" s="82"/>
      <c r="E203" s="82"/>
      <c r="F203" s="82"/>
      <c r="G203" s="82"/>
      <c r="H203" s="82"/>
      <c r="I203" s="82"/>
      <c r="J203" s="82"/>
      <c r="K203" s="82"/>
      <c r="L203" s="82"/>
      <c r="M203" s="82"/>
      <c r="N203" s="82"/>
      <c r="O203" s="82"/>
      <c r="P203" s="82"/>
      <c r="Q203" s="365"/>
    </row>
    <row r="204" spans="2:17" ht="15" customHeight="1">
      <c r="B204" s="82"/>
      <c r="C204" s="82"/>
      <c r="D204" s="82"/>
      <c r="E204" s="82"/>
      <c r="F204" s="82"/>
      <c r="G204" s="82"/>
      <c r="H204" s="82"/>
      <c r="I204" s="82"/>
      <c r="J204" s="82"/>
      <c r="K204" s="82"/>
      <c r="L204" s="82"/>
      <c r="M204" s="82"/>
      <c r="N204" s="82"/>
      <c r="O204" s="82"/>
      <c r="P204" s="82"/>
      <c r="Q204" s="365"/>
    </row>
    <row r="205" spans="2:17" ht="15" customHeight="1">
      <c r="B205" s="82"/>
      <c r="C205" s="82"/>
      <c r="D205" s="82"/>
      <c r="E205" s="82"/>
      <c r="F205" s="82"/>
      <c r="G205" s="82"/>
      <c r="H205" s="82"/>
      <c r="I205" s="82"/>
      <c r="J205" s="82"/>
      <c r="K205" s="82"/>
      <c r="L205" s="82"/>
      <c r="M205" s="82"/>
      <c r="N205" s="82"/>
      <c r="O205" s="82"/>
      <c r="P205" s="82"/>
      <c r="Q205" s="365"/>
    </row>
    <row r="206" spans="2:17" ht="15" customHeight="1">
      <c r="B206" s="82"/>
      <c r="C206" s="82"/>
      <c r="D206" s="82"/>
      <c r="E206" s="82"/>
      <c r="F206" s="82"/>
      <c r="G206" s="82"/>
      <c r="H206" s="82"/>
      <c r="I206" s="82"/>
      <c r="J206" s="82"/>
      <c r="K206" s="82"/>
      <c r="L206" s="82"/>
      <c r="M206" s="82"/>
      <c r="N206" s="82"/>
      <c r="O206" s="82"/>
      <c r="P206" s="82"/>
      <c r="Q206" s="365"/>
    </row>
    <row r="207" spans="2:17" ht="15" customHeight="1">
      <c r="B207" s="82"/>
      <c r="C207" s="82"/>
      <c r="D207" s="82"/>
      <c r="E207" s="82"/>
      <c r="F207" s="82"/>
      <c r="G207" s="82"/>
      <c r="H207" s="82"/>
      <c r="I207" s="82"/>
      <c r="J207" s="82"/>
      <c r="K207" s="82"/>
      <c r="L207" s="82"/>
      <c r="M207" s="82"/>
      <c r="N207" s="82"/>
      <c r="O207" s="82"/>
      <c r="P207" s="82"/>
      <c r="Q207" s="365"/>
    </row>
    <row r="208" spans="2:17" ht="15" customHeight="1">
      <c r="B208" s="82"/>
      <c r="C208" s="82"/>
      <c r="D208" s="82"/>
      <c r="E208" s="82"/>
      <c r="F208" s="82"/>
      <c r="G208" s="82"/>
      <c r="H208" s="82"/>
      <c r="I208" s="82"/>
      <c r="J208" s="82"/>
      <c r="K208" s="82"/>
      <c r="L208" s="82"/>
      <c r="M208" s="82"/>
      <c r="N208" s="82"/>
      <c r="O208" s="82"/>
      <c r="P208" s="82"/>
      <c r="Q208" s="365"/>
    </row>
    <row r="209" spans="2:17" ht="15" customHeight="1">
      <c r="B209" s="82"/>
      <c r="C209" s="82"/>
      <c r="D209" s="82"/>
      <c r="E209" s="82"/>
      <c r="F209" s="82"/>
      <c r="G209" s="82"/>
      <c r="H209" s="82"/>
      <c r="I209" s="82"/>
      <c r="J209" s="82"/>
      <c r="K209" s="82"/>
      <c r="L209" s="82"/>
      <c r="M209" s="82"/>
      <c r="N209" s="82"/>
      <c r="O209" s="82"/>
      <c r="P209" s="82"/>
      <c r="Q209" s="365"/>
    </row>
    <row r="210" spans="2:17" ht="15" customHeight="1">
      <c r="B210" s="82"/>
      <c r="C210" s="82"/>
      <c r="D210" s="82"/>
      <c r="E210" s="82"/>
      <c r="F210" s="82"/>
      <c r="G210" s="82"/>
      <c r="H210" s="82"/>
      <c r="I210" s="82"/>
      <c r="J210" s="82"/>
      <c r="K210" s="82"/>
      <c r="L210" s="82"/>
      <c r="M210" s="82"/>
      <c r="N210" s="82"/>
      <c r="O210" s="82"/>
      <c r="P210" s="82"/>
      <c r="Q210" s="365"/>
    </row>
    <row r="211" spans="2:17" ht="15" customHeight="1">
      <c r="B211" s="82"/>
      <c r="C211" s="82"/>
      <c r="D211" s="82"/>
      <c r="E211" s="82"/>
      <c r="F211" s="82"/>
      <c r="G211" s="82"/>
      <c r="H211" s="82"/>
      <c r="I211" s="82"/>
      <c r="J211" s="82"/>
      <c r="K211" s="82"/>
      <c r="L211" s="82"/>
      <c r="M211" s="82"/>
      <c r="N211" s="82"/>
      <c r="O211" s="82"/>
      <c r="P211" s="82"/>
      <c r="Q211" s="365"/>
    </row>
    <row r="212" spans="2:17" ht="15" customHeight="1">
      <c r="B212" s="82"/>
      <c r="C212" s="82"/>
      <c r="D212" s="82"/>
      <c r="E212" s="82"/>
      <c r="F212" s="82"/>
      <c r="G212" s="82"/>
      <c r="H212" s="82"/>
      <c r="I212" s="82"/>
      <c r="J212" s="82"/>
      <c r="K212" s="82"/>
      <c r="L212" s="82"/>
      <c r="M212" s="82"/>
      <c r="N212" s="82"/>
      <c r="O212" s="82"/>
      <c r="P212" s="82"/>
      <c r="Q212" s="365"/>
    </row>
    <row r="213" spans="2:17" ht="15" customHeight="1">
      <c r="B213" s="82"/>
      <c r="C213" s="82"/>
      <c r="D213" s="82"/>
      <c r="E213" s="82"/>
      <c r="F213" s="82"/>
      <c r="G213" s="82"/>
      <c r="H213" s="82"/>
      <c r="I213" s="82"/>
      <c r="J213" s="82"/>
      <c r="K213" s="82"/>
      <c r="L213" s="82"/>
      <c r="M213" s="82"/>
      <c r="N213" s="82"/>
      <c r="O213" s="82"/>
      <c r="P213" s="82"/>
      <c r="Q213" s="365"/>
    </row>
    <row r="214" spans="2:17" ht="15" customHeight="1">
      <c r="B214" s="82"/>
      <c r="C214" s="82"/>
      <c r="D214" s="82"/>
      <c r="E214" s="82"/>
      <c r="F214" s="82"/>
      <c r="G214" s="82"/>
      <c r="H214" s="82"/>
      <c r="I214" s="82"/>
      <c r="J214" s="82"/>
      <c r="K214" s="82"/>
      <c r="L214" s="82"/>
      <c r="M214" s="82"/>
      <c r="N214" s="82"/>
      <c r="O214" s="82"/>
      <c r="P214" s="82"/>
      <c r="Q214" s="365"/>
    </row>
    <row r="215" spans="2:17" ht="15" customHeight="1">
      <c r="B215" s="82"/>
      <c r="C215" s="82"/>
      <c r="D215" s="82"/>
      <c r="E215" s="82"/>
      <c r="F215" s="82"/>
      <c r="G215" s="82"/>
      <c r="H215" s="82"/>
      <c r="I215" s="82"/>
      <c r="J215" s="82"/>
      <c r="K215" s="82"/>
      <c r="L215" s="82"/>
      <c r="M215" s="82"/>
      <c r="N215" s="82"/>
      <c r="O215" s="82"/>
      <c r="P215" s="82"/>
      <c r="Q215" s="365"/>
    </row>
    <row r="216" spans="2:17" ht="15" customHeight="1">
      <c r="B216" s="82"/>
      <c r="C216" s="82"/>
      <c r="D216" s="82"/>
      <c r="E216" s="82"/>
      <c r="F216" s="82"/>
      <c r="G216" s="82"/>
      <c r="H216" s="82"/>
      <c r="I216" s="82"/>
      <c r="J216" s="82"/>
      <c r="K216" s="82"/>
      <c r="L216" s="82"/>
      <c r="M216" s="82"/>
      <c r="N216" s="82"/>
      <c r="O216" s="82"/>
      <c r="P216" s="82"/>
      <c r="Q216" s="365"/>
    </row>
    <row r="217" spans="2:17" ht="15" customHeight="1">
      <c r="B217" s="82"/>
      <c r="C217" s="82"/>
      <c r="D217" s="82"/>
      <c r="E217" s="82"/>
      <c r="F217" s="82"/>
      <c r="G217" s="82"/>
      <c r="H217" s="82"/>
      <c r="I217" s="82"/>
      <c r="J217" s="82"/>
      <c r="K217" s="82"/>
      <c r="L217" s="82"/>
      <c r="M217" s="82"/>
      <c r="N217" s="82"/>
      <c r="O217" s="82"/>
      <c r="P217" s="82"/>
      <c r="Q217" s="365"/>
    </row>
    <row r="218" spans="2:17" ht="15" customHeight="1">
      <c r="B218" s="82"/>
      <c r="C218" s="82"/>
      <c r="D218" s="82"/>
      <c r="E218" s="82"/>
      <c r="F218" s="82"/>
      <c r="G218" s="82"/>
      <c r="H218" s="82"/>
      <c r="I218" s="82"/>
      <c r="J218" s="82"/>
      <c r="K218" s="82"/>
      <c r="L218" s="82"/>
      <c r="M218" s="82"/>
      <c r="N218" s="82"/>
      <c r="O218" s="82"/>
      <c r="P218" s="82"/>
      <c r="Q218" s="365"/>
    </row>
    <row r="219" spans="2:17" ht="15" customHeight="1">
      <c r="B219" s="82"/>
      <c r="C219" s="82"/>
      <c r="D219" s="82"/>
      <c r="E219" s="82"/>
      <c r="F219" s="82"/>
      <c r="G219" s="82"/>
      <c r="H219" s="82"/>
      <c r="I219" s="82"/>
      <c r="J219" s="82"/>
      <c r="K219" s="82"/>
      <c r="L219" s="82"/>
      <c r="M219" s="82"/>
      <c r="N219" s="82"/>
      <c r="O219" s="82"/>
      <c r="P219" s="82"/>
      <c r="Q219" s="365"/>
    </row>
    <row r="220" spans="2:17" ht="15" customHeight="1">
      <c r="B220" s="82"/>
      <c r="C220" s="82"/>
      <c r="D220" s="82"/>
      <c r="E220" s="82"/>
      <c r="F220" s="82"/>
      <c r="G220" s="82"/>
      <c r="H220" s="82"/>
      <c r="I220" s="82"/>
      <c r="J220" s="82"/>
      <c r="K220" s="82"/>
      <c r="L220" s="82"/>
      <c r="M220" s="82"/>
      <c r="N220" s="82"/>
      <c r="O220" s="82"/>
      <c r="P220" s="82"/>
      <c r="Q220" s="365"/>
    </row>
    <row r="221" spans="2:17" ht="15" customHeight="1">
      <c r="B221" s="82"/>
      <c r="C221" s="82"/>
      <c r="D221" s="82"/>
      <c r="E221" s="82"/>
      <c r="F221" s="82"/>
      <c r="G221" s="82"/>
      <c r="H221" s="82"/>
      <c r="I221" s="82"/>
      <c r="J221" s="82"/>
      <c r="K221" s="82"/>
      <c r="L221" s="82"/>
      <c r="M221" s="82"/>
      <c r="N221" s="82"/>
      <c r="O221" s="82"/>
      <c r="P221" s="82"/>
      <c r="Q221" s="365"/>
    </row>
    <row r="222" spans="2:17" ht="15" customHeight="1">
      <c r="B222" s="82"/>
      <c r="C222" s="82"/>
      <c r="D222" s="82"/>
      <c r="E222" s="82"/>
      <c r="F222" s="82"/>
      <c r="G222" s="82"/>
      <c r="H222" s="82"/>
      <c r="I222" s="82"/>
      <c r="J222" s="82"/>
      <c r="K222" s="82"/>
      <c r="L222" s="82"/>
      <c r="M222" s="82"/>
      <c r="N222" s="82"/>
      <c r="O222" s="82"/>
      <c r="P222" s="82"/>
      <c r="Q222" s="365"/>
    </row>
    <row r="223" spans="2:17" ht="15" customHeight="1">
      <c r="B223" s="82"/>
      <c r="C223" s="82"/>
      <c r="D223" s="82"/>
      <c r="E223" s="82"/>
      <c r="F223" s="82"/>
      <c r="G223" s="82"/>
      <c r="H223" s="82"/>
      <c r="I223" s="82"/>
      <c r="J223" s="82"/>
      <c r="K223" s="82"/>
      <c r="L223" s="82"/>
      <c r="M223" s="82"/>
      <c r="N223" s="82"/>
      <c r="O223" s="82"/>
      <c r="P223" s="82"/>
      <c r="Q223" s="365"/>
    </row>
    <row r="224" spans="2:17" ht="15" customHeight="1">
      <c r="B224" s="82"/>
      <c r="C224" s="82"/>
      <c r="D224" s="82"/>
      <c r="E224" s="82"/>
      <c r="F224" s="82"/>
      <c r="G224" s="82"/>
      <c r="H224" s="82"/>
      <c r="I224" s="82"/>
      <c r="J224" s="82"/>
      <c r="K224" s="82"/>
      <c r="L224" s="82"/>
      <c r="M224" s="82"/>
      <c r="N224" s="82"/>
      <c r="O224" s="82"/>
      <c r="P224" s="82"/>
      <c r="Q224" s="365"/>
    </row>
    <row r="225" spans="2:17" ht="15" customHeight="1">
      <c r="B225" s="82"/>
      <c r="C225" s="82"/>
      <c r="D225" s="82"/>
      <c r="E225" s="82"/>
      <c r="F225" s="82"/>
      <c r="G225" s="82"/>
      <c r="H225" s="82"/>
      <c r="I225" s="82"/>
      <c r="J225" s="82"/>
      <c r="K225" s="82"/>
      <c r="L225" s="82"/>
      <c r="M225" s="82"/>
      <c r="N225" s="82"/>
      <c r="O225" s="82"/>
      <c r="P225" s="82"/>
      <c r="Q225" s="365"/>
    </row>
    <row r="226" spans="2:17" ht="15" customHeight="1">
      <c r="B226" s="82"/>
      <c r="C226" s="82"/>
      <c r="D226" s="82"/>
      <c r="E226" s="82"/>
      <c r="F226" s="82"/>
      <c r="G226" s="82"/>
      <c r="H226" s="82"/>
      <c r="I226" s="82"/>
      <c r="J226" s="82"/>
      <c r="K226" s="82"/>
      <c r="L226" s="82"/>
      <c r="M226" s="82"/>
      <c r="N226" s="82"/>
      <c r="O226" s="82"/>
      <c r="P226" s="82"/>
      <c r="Q226" s="365"/>
    </row>
    <row r="227" spans="2:17" ht="15" customHeight="1">
      <c r="B227" s="82"/>
      <c r="C227" s="82"/>
      <c r="D227" s="82"/>
      <c r="E227" s="82"/>
      <c r="F227" s="82"/>
      <c r="G227" s="82"/>
      <c r="H227" s="82"/>
      <c r="I227" s="82"/>
      <c r="J227" s="82"/>
      <c r="K227" s="82"/>
      <c r="L227" s="82"/>
      <c r="M227" s="82"/>
      <c r="N227" s="82"/>
      <c r="O227" s="82"/>
      <c r="P227" s="82"/>
      <c r="Q227" s="365"/>
    </row>
    <row r="228" spans="2:17" ht="15" customHeight="1">
      <c r="B228" s="82"/>
      <c r="C228" s="82"/>
      <c r="D228" s="82"/>
      <c r="E228" s="82"/>
      <c r="F228" s="82"/>
      <c r="G228" s="82"/>
      <c r="H228" s="82"/>
      <c r="I228" s="82"/>
      <c r="J228" s="82"/>
      <c r="K228" s="82"/>
      <c r="L228" s="82"/>
      <c r="M228" s="82"/>
      <c r="N228" s="82"/>
      <c r="O228" s="82"/>
      <c r="P228" s="82"/>
      <c r="Q228" s="365"/>
    </row>
    <row r="229" spans="2:17" ht="15" customHeight="1">
      <c r="B229" s="82"/>
      <c r="C229" s="82"/>
      <c r="D229" s="82"/>
      <c r="E229" s="82"/>
      <c r="F229" s="82"/>
      <c r="G229" s="82"/>
      <c r="H229" s="82"/>
      <c r="I229" s="82"/>
      <c r="J229" s="82"/>
      <c r="K229" s="82"/>
      <c r="L229" s="82"/>
      <c r="M229" s="82"/>
      <c r="N229" s="82"/>
      <c r="O229" s="82"/>
      <c r="P229" s="82"/>
      <c r="Q229" s="365"/>
    </row>
    <row r="230" spans="2:17" ht="15" customHeight="1">
      <c r="B230" s="82"/>
      <c r="C230" s="82"/>
      <c r="D230" s="82"/>
      <c r="E230" s="82"/>
      <c r="F230" s="82"/>
      <c r="G230" s="82"/>
      <c r="H230" s="82"/>
      <c r="I230" s="82"/>
      <c r="J230" s="82"/>
      <c r="K230" s="82"/>
      <c r="L230" s="82"/>
      <c r="M230" s="82"/>
      <c r="N230" s="82"/>
      <c r="O230" s="82"/>
      <c r="P230" s="82"/>
      <c r="Q230" s="365"/>
    </row>
    <row r="231" spans="2:17" ht="15" customHeight="1">
      <c r="B231" s="82"/>
      <c r="C231" s="82"/>
      <c r="D231" s="82"/>
      <c r="E231" s="82"/>
      <c r="F231" s="82"/>
      <c r="G231" s="82"/>
      <c r="H231" s="82"/>
      <c r="I231" s="82"/>
      <c r="J231" s="82"/>
      <c r="K231" s="82"/>
      <c r="L231" s="82"/>
      <c r="M231" s="82"/>
      <c r="N231" s="82"/>
      <c r="O231" s="82"/>
      <c r="P231" s="82"/>
      <c r="Q231" s="365"/>
    </row>
    <row r="232" spans="2:17" ht="15" customHeight="1">
      <c r="B232" s="82"/>
      <c r="C232" s="82"/>
      <c r="D232" s="82"/>
      <c r="E232" s="82"/>
      <c r="F232" s="82"/>
      <c r="G232" s="82"/>
      <c r="H232" s="82"/>
      <c r="I232" s="82"/>
      <c r="J232" s="82"/>
      <c r="K232" s="82"/>
      <c r="L232" s="82"/>
      <c r="M232" s="82"/>
      <c r="N232" s="82"/>
      <c r="O232" s="82"/>
      <c r="P232" s="82"/>
      <c r="Q232" s="365"/>
    </row>
    <row r="233" spans="2:17" ht="15" customHeight="1">
      <c r="B233" s="82"/>
      <c r="C233" s="82"/>
      <c r="D233" s="82"/>
      <c r="E233" s="82"/>
      <c r="F233" s="82"/>
      <c r="G233" s="82"/>
      <c r="H233" s="82"/>
      <c r="I233" s="82"/>
      <c r="J233" s="82"/>
      <c r="K233" s="82"/>
      <c r="L233" s="82"/>
      <c r="M233" s="82"/>
      <c r="N233" s="82"/>
      <c r="O233" s="82"/>
      <c r="P233" s="82"/>
      <c r="Q233" s="365"/>
    </row>
    <row r="234" spans="2:17" ht="15" customHeight="1">
      <c r="B234" s="82"/>
      <c r="C234" s="82"/>
      <c r="D234" s="82"/>
      <c r="E234" s="82"/>
      <c r="F234" s="82"/>
      <c r="G234" s="82"/>
      <c r="H234" s="82"/>
      <c r="I234" s="82"/>
      <c r="J234" s="82"/>
      <c r="K234" s="82"/>
      <c r="L234" s="82"/>
      <c r="M234" s="82"/>
      <c r="N234" s="82"/>
      <c r="O234" s="82"/>
      <c r="P234" s="82"/>
      <c r="Q234" s="365"/>
    </row>
    <row r="235" spans="2:17" ht="15" customHeight="1">
      <c r="B235" s="82"/>
      <c r="C235" s="82"/>
      <c r="D235" s="82"/>
      <c r="E235" s="82"/>
      <c r="F235" s="82"/>
      <c r="G235" s="82"/>
      <c r="H235" s="82"/>
      <c r="I235" s="82"/>
      <c r="J235" s="82"/>
      <c r="K235" s="82"/>
      <c r="L235" s="82"/>
      <c r="M235" s="82"/>
      <c r="N235" s="82"/>
      <c r="O235" s="82"/>
      <c r="P235" s="82"/>
      <c r="Q235" s="365"/>
    </row>
    <row r="236" spans="2:17" ht="15" customHeight="1">
      <c r="B236" s="82"/>
      <c r="C236" s="82"/>
      <c r="D236" s="82"/>
      <c r="E236" s="82"/>
      <c r="F236" s="82"/>
      <c r="G236" s="82"/>
      <c r="H236" s="82"/>
      <c r="I236" s="82"/>
      <c r="J236" s="82"/>
      <c r="K236" s="82"/>
      <c r="L236" s="82"/>
      <c r="M236" s="82"/>
      <c r="N236" s="82"/>
      <c r="O236" s="82"/>
      <c r="P236" s="82"/>
      <c r="Q236" s="365"/>
    </row>
    <row r="237" spans="2:17" ht="15" customHeight="1">
      <c r="B237" s="82"/>
      <c r="C237" s="82"/>
      <c r="D237" s="82"/>
      <c r="E237" s="82"/>
      <c r="F237" s="82"/>
      <c r="G237" s="82"/>
      <c r="H237" s="82"/>
      <c r="I237" s="82"/>
      <c r="J237" s="82"/>
      <c r="K237" s="82"/>
      <c r="L237" s="82"/>
      <c r="M237" s="82"/>
      <c r="N237" s="82"/>
      <c r="O237" s="82"/>
      <c r="P237" s="82"/>
      <c r="Q237" s="365"/>
    </row>
    <row r="238" spans="2:17" ht="15" customHeight="1">
      <c r="B238" s="82"/>
      <c r="C238" s="82"/>
      <c r="D238" s="82"/>
      <c r="E238" s="82"/>
      <c r="F238" s="82"/>
      <c r="G238" s="82"/>
      <c r="H238" s="82"/>
      <c r="I238" s="82"/>
      <c r="J238" s="82"/>
      <c r="K238" s="82"/>
      <c r="L238" s="82"/>
      <c r="M238" s="82"/>
      <c r="N238" s="82"/>
      <c r="O238" s="82"/>
      <c r="P238" s="82"/>
      <c r="Q238" s="365"/>
    </row>
    <row r="239" spans="2:17" ht="15" customHeight="1">
      <c r="B239" s="82"/>
      <c r="C239" s="82"/>
      <c r="D239" s="82"/>
      <c r="E239" s="82"/>
      <c r="F239" s="82"/>
      <c r="G239" s="82"/>
      <c r="H239" s="82"/>
      <c r="I239" s="82"/>
      <c r="J239" s="82"/>
      <c r="K239" s="82"/>
      <c r="L239" s="82"/>
      <c r="M239" s="82"/>
      <c r="N239" s="82"/>
      <c r="O239" s="82"/>
      <c r="P239" s="82"/>
      <c r="Q239" s="365"/>
    </row>
    <row r="240" spans="2:17" ht="15" customHeight="1">
      <c r="B240" s="82"/>
      <c r="C240" s="82"/>
      <c r="D240" s="82"/>
      <c r="E240" s="82"/>
      <c r="F240" s="82"/>
      <c r="G240" s="82"/>
      <c r="H240" s="82"/>
      <c r="I240" s="82"/>
      <c r="J240" s="82"/>
      <c r="K240" s="82"/>
      <c r="L240" s="82"/>
      <c r="M240" s="82"/>
      <c r="N240" s="82"/>
      <c r="O240" s="82"/>
      <c r="P240" s="82"/>
      <c r="Q240" s="365"/>
    </row>
    <row r="241" spans="2:17" ht="15" customHeight="1">
      <c r="B241" s="82"/>
      <c r="C241" s="82"/>
      <c r="D241" s="82"/>
      <c r="E241" s="82"/>
      <c r="F241" s="82"/>
      <c r="G241" s="82"/>
      <c r="H241" s="82"/>
      <c r="I241" s="82"/>
      <c r="J241" s="82"/>
      <c r="K241" s="82"/>
      <c r="L241" s="82"/>
      <c r="M241" s="82"/>
      <c r="N241" s="82"/>
      <c r="O241" s="82"/>
      <c r="P241" s="82"/>
      <c r="Q241" s="365"/>
    </row>
    <row r="242" spans="2:17" ht="15" customHeight="1">
      <c r="B242" s="82"/>
      <c r="C242" s="82"/>
      <c r="D242" s="82"/>
      <c r="E242" s="82"/>
      <c r="F242" s="82"/>
      <c r="G242" s="82"/>
      <c r="H242" s="82"/>
      <c r="I242" s="82"/>
      <c r="J242" s="82"/>
      <c r="K242" s="82"/>
      <c r="L242" s="82"/>
      <c r="M242" s="82"/>
      <c r="N242" s="82"/>
      <c r="O242" s="82"/>
      <c r="P242" s="82"/>
      <c r="Q242" s="365"/>
    </row>
    <row r="243" spans="2:17" ht="15" customHeight="1">
      <c r="B243" s="82"/>
      <c r="C243" s="82"/>
      <c r="D243" s="82"/>
      <c r="E243" s="82"/>
      <c r="F243" s="82"/>
      <c r="G243" s="82"/>
      <c r="H243" s="82"/>
      <c r="I243" s="82"/>
      <c r="J243" s="82"/>
      <c r="K243" s="82"/>
      <c r="L243" s="82"/>
      <c r="M243" s="82"/>
      <c r="N243" s="82"/>
      <c r="O243" s="82"/>
      <c r="P243" s="82"/>
      <c r="Q243" s="365"/>
    </row>
    <row r="244" spans="2:17" ht="15" customHeight="1">
      <c r="B244" s="82"/>
      <c r="C244" s="82"/>
      <c r="D244" s="82"/>
      <c r="E244" s="82"/>
      <c r="F244" s="82"/>
      <c r="G244" s="82"/>
      <c r="H244" s="82"/>
      <c r="I244" s="82"/>
      <c r="J244" s="82"/>
      <c r="K244" s="82"/>
      <c r="L244" s="82"/>
      <c r="M244" s="82"/>
      <c r="N244" s="82"/>
      <c r="O244" s="82"/>
      <c r="P244" s="82"/>
      <c r="Q244" s="365"/>
    </row>
    <row r="245" spans="2:17" ht="15" customHeight="1">
      <c r="B245" s="82"/>
      <c r="C245" s="82"/>
      <c r="D245" s="82"/>
      <c r="E245" s="82"/>
      <c r="F245" s="82"/>
      <c r="G245" s="82"/>
      <c r="H245" s="82"/>
      <c r="I245" s="82"/>
      <c r="J245" s="82"/>
      <c r="K245" s="82"/>
      <c r="L245" s="82"/>
      <c r="M245" s="82"/>
      <c r="N245" s="82"/>
      <c r="O245" s="82"/>
      <c r="P245" s="82"/>
      <c r="Q245" s="365"/>
    </row>
    <row r="246" spans="2:17" ht="15" customHeight="1">
      <c r="B246" s="82"/>
      <c r="C246" s="82"/>
      <c r="D246" s="82"/>
      <c r="E246" s="82"/>
      <c r="F246" s="82"/>
      <c r="G246" s="82"/>
      <c r="H246" s="82"/>
      <c r="I246" s="82"/>
      <c r="J246" s="82"/>
      <c r="K246" s="82"/>
      <c r="L246" s="82"/>
      <c r="M246" s="82"/>
      <c r="N246" s="82"/>
      <c r="O246" s="82"/>
      <c r="P246" s="82"/>
      <c r="Q246" s="365"/>
    </row>
    <row r="247" spans="2:17" ht="15" customHeight="1">
      <c r="B247" s="82"/>
      <c r="C247" s="82"/>
      <c r="D247" s="82"/>
      <c r="E247" s="82"/>
      <c r="F247" s="82"/>
      <c r="G247" s="82"/>
      <c r="H247" s="82"/>
      <c r="I247" s="82"/>
      <c r="J247" s="82"/>
      <c r="K247" s="82"/>
      <c r="L247" s="82"/>
      <c r="M247" s="82"/>
      <c r="N247" s="82"/>
      <c r="O247" s="82"/>
      <c r="P247" s="82"/>
      <c r="Q247" s="365"/>
    </row>
    <row r="248" spans="2:17" ht="15" customHeight="1">
      <c r="B248" s="82"/>
      <c r="C248" s="82"/>
      <c r="D248" s="82"/>
      <c r="E248" s="82"/>
      <c r="F248" s="82"/>
      <c r="G248" s="82"/>
      <c r="H248" s="82"/>
      <c r="I248" s="82"/>
      <c r="J248" s="82"/>
      <c r="K248" s="82"/>
      <c r="L248" s="82"/>
      <c r="M248" s="82"/>
      <c r="N248" s="82"/>
      <c r="O248" s="82"/>
      <c r="P248" s="82"/>
      <c r="Q248" s="365"/>
    </row>
    <row r="249" spans="2:17" ht="15" customHeight="1">
      <c r="B249" s="82"/>
      <c r="C249" s="82"/>
      <c r="D249" s="82"/>
      <c r="E249" s="82"/>
      <c r="F249" s="82"/>
      <c r="G249" s="82"/>
      <c r="H249" s="82"/>
      <c r="I249" s="82"/>
      <c r="J249" s="82"/>
      <c r="K249" s="82"/>
      <c r="L249" s="82"/>
      <c r="M249" s="82"/>
      <c r="N249" s="82"/>
      <c r="O249" s="82"/>
      <c r="P249" s="82"/>
      <c r="Q249" s="365"/>
    </row>
    <row r="250" spans="2:17" ht="15" customHeight="1">
      <c r="B250" s="82"/>
      <c r="C250" s="82"/>
      <c r="D250" s="82"/>
      <c r="E250" s="82"/>
      <c r="F250" s="82"/>
      <c r="G250" s="82"/>
      <c r="H250" s="82"/>
      <c r="I250" s="82"/>
      <c r="J250" s="82"/>
      <c r="K250" s="82"/>
      <c r="L250" s="82"/>
      <c r="M250" s="82"/>
      <c r="N250" s="82"/>
      <c r="O250" s="82"/>
      <c r="P250" s="82"/>
      <c r="Q250" s="365"/>
    </row>
    <row r="251" spans="2:17" ht="15" customHeight="1">
      <c r="B251" s="82"/>
      <c r="C251" s="82"/>
      <c r="D251" s="82"/>
      <c r="E251" s="82"/>
      <c r="F251" s="82"/>
      <c r="G251" s="82"/>
      <c r="H251" s="82"/>
      <c r="I251" s="82"/>
      <c r="J251" s="82"/>
      <c r="K251" s="82"/>
      <c r="L251" s="82"/>
      <c r="M251" s="82"/>
      <c r="N251" s="82"/>
      <c r="O251" s="82"/>
      <c r="P251" s="82"/>
      <c r="Q251" s="365"/>
    </row>
    <row r="252" spans="2:17" ht="15" customHeight="1">
      <c r="B252" s="82"/>
      <c r="C252" s="82"/>
      <c r="D252" s="82"/>
      <c r="E252" s="82"/>
      <c r="F252" s="82"/>
      <c r="G252" s="82"/>
      <c r="H252" s="82"/>
      <c r="I252" s="82"/>
      <c r="J252" s="82"/>
      <c r="K252" s="82"/>
      <c r="L252" s="82"/>
      <c r="M252" s="82"/>
      <c r="N252" s="82"/>
      <c r="O252" s="82"/>
      <c r="P252" s="82"/>
      <c r="Q252" s="365"/>
    </row>
    <row r="253" spans="2:17" ht="15" customHeight="1">
      <c r="B253" s="82"/>
      <c r="C253" s="82"/>
      <c r="D253" s="82"/>
      <c r="E253" s="82"/>
      <c r="F253" s="82"/>
      <c r="G253" s="82"/>
      <c r="H253" s="82"/>
      <c r="I253" s="82"/>
      <c r="J253" s="82"/>
      <c r="K253" s="82"/>
      <c r="L253" s="82"/>
      <c r="M253" s="82"/>
      <c r="N253" s="82"/>
      <c r="O253" s="82"/>
      <c r="P253" s="82"/>
      <c r="Q253" s="365"/>
    </row>
    <row r="254" spans="2:17" ht="15" customHeight="1">
      <c r="B254" s="82"/>
      <c r="C254" s="82"/>
      <c r="D254" s="82"/>
      <c r="E254" s="82"/>
      <c r="F254" s="82"/>
      <c r="G254" s="82"/>
      <c r="H254" s="82"/>
      <c r="I254" s="82"/>
      <c r="J254" s="82"/>
      <c r="K254" s="82"/>
      <c r="L254" s="82"/>
      <c r="M254" s="82"/>
      <c r="N254" s="82"/>
      <c r="O254" s="82"/>
      <c r="P254" s="82"/>
      <c r="Q254" s="365"/>
    </row>
    <row r="255" spans="2:17" ht="15" customHeight="1">
      <c r="B255" s="82"/>
      <c r="C255" s="82"/>
      <c r="D255" s="82"/>
      <c r="E255" s="82"/>
      <c r="F255" s="82"/>
      <c r="G255" s="82"/>
      <c r="H255" s="82"/>
      <c r="I255" s="82"/>
      <c r="J255" s="82"/>
      <c r="K255" s="82"/>
      <c r="L255" s="82"/>
      <c r="M255" s="82"/>
      <c r="N255" s="82"/>
      <c r="O255" s="82"/>
      <c r="P255" s="82"/>
      <c r="Q255" s="365"/>
    </row>
    <row r="256" spans="2:17" ht="15" customHeight="1">
      <c r="B256" s="82"/>
      <c r="C256" s="82"/>
      <c r="D256" s="82"/>
      <c r="E256" s="82"/>
      <c r="F256" s="82"/>
      <c r="G256" s="82"/>
      <c r="H256" s="82"/>
      <c r="I256" s="82"/>
      <c r="J256" s="82"/>
      <c r="K256" s="82"/>
      <c r="L256" s="82"/>
      <c r="M256" s="82"/>
      <c r="N256" s="82"/>
      <c r="O256" s="82"/>
      <c r="P256" s="82"/>
      <c r="Q256" s="365"/>
    </row>
    <row r="257" spans="2:17" ht="15" customHeight="1">
      <c r="B257" s="82"/>
      <c r="C257" s="82"/>
      <c r="D257" s="82"/>
      <c r="E257" s="82"/>
      <c r="F257" s="82"/>
      <c r="G257" s="82"/>
      <c r="H257" s="82"/>
      <c r="I257" s="82"/>
      <c r="J257" s="82"/>
      <c r="K257" s="82"/>
      <c r="L257" s="82"/>
      <c r="M257" s="82"/>
      <c r="N257" s="82"/>
      <c r="O257" s="82"/>
      <c r="P257" s="82"/>
      <c r="Q257" s="365"/>
    </row>
    <row r="258" spans="2:17" ht="15" customHeight="1">
      <c r="B258" s="82"/>
      <c r="C258" s="82"/>
      <c r="D258" s="82"/>
      <c r="E258" s="82"/>
      <c r="F258" s="82"/>
      <c r="G258" s="82"/>
      <c r="H258" s="82"/>
      <c r="I258" s="82"/>
      <c r="J258" s="82"/>
      <c r="K258" s="82"/>
      <c r="L258" s="82"/>
      <c r="M258" s="82"/>
      <c r="N258" s="82"/>
      <c r="O258" s="82"/>
      <c r="P258" s="82"/>
      <c r="Q258" s="365"/>
    </row>
    <row r="259" spans="2:17" ht="15" customHeight="1">
      <c r="B259" s="82"/>
      <c r="C259" s="82"/>
      <c r="D259" s="82"/>
      <c r="E259" s="82"/>
      <c r="F259" s="82"/>
      <c r="G259" s="82"/>
      <c r="H259" s="82"/>
      <c r="I259" s="82"/>
      <c r="J259" s="82"/>
      <c r="K259" s="82"/>
      <c r="L259" s="82"/>
      <c r="M259" s="82"/>
      <c r="N259" s="82"/>
      <c r="O259" s="82"/>
      <c r="P259" s="82"/>
      <c r="Q259" s="365"/>
    </row>
    <row r="260" spans="2:17" ht="15" customHeight="1">
      <c r="B260" s="82"/>
      <c r="C260" s="82"/>
      <c r="D260" s="82"/>
      <c r="E260" s="82"/>
      <c r="F260" s="82"/>
      <c r="G260" s="82"/>
      <c r="H260" s="82"/>
      <c r="I260" s="82"/>
      <c r="J260" s="82"/>
      <c r="K260" s="82"/>
      <c r="L260" s="82"/>
      <c r="M260" s="82"/>
      <c r="N260" s="82"/>
      <c r="O260" s="82"/>
      <c r="P260" s="82"/>
      <c r="Q260" s="365"/>
    </row>
    <row r="261" spans="2:17" ht="15" customHeight="1">
      <c r="B261" s="82"/>
      <c r="C261" s="82"/>
      <c r="D261" s="82"/>
      <c r="E261" s="82"/>
      <c r="F261" s="82"/>
      <c r="G261" s="82"/>
      <c r="H261" s="82"/>
      <c r="I261" s="82"/>
      <c r="J261" s="82"/>
      <c r="K261" s="82"/>
      <c r="L261" s="82"/>
      <c r="M261" s="82"/>
      <c r="N261" s="82"/>
      <c r="O261" s="82"/>
      <c r="P261" s="82"/>
      <c r="Q261" s="365"/>
    </row>
    <row r="262" spans="2:17" ht="15" customHeight="1">
      <c r="B262" s="82"/>
      <c r="C262" s="82"/>
      <c r="D262" s="82"/>
      <c r="E262" s="82"/>
      <c r="F262" s="82"/>
      <c r="G262" s="82"/>
      <c r="H262" s="82"/>
      <c r="I262" s="82"/>
      <c r="J262" s="82"/>
      <c r="K262" s="82"/>
      <c r="L262" s="82"/>
      <c r="M262" s="82"/>
      <c r="N262" s="82"/>
      <c r="O262" s="82"/>
      <c r="P262" s="82"/>
      <c r="Q262" s="365"/>
    </row>
    <row r="263" spans="2:17" ht="15" customHeight="1">
      <c r="B263" s="82"/>
      <c r="C263" s="82"/>
      <c r="D263" s="82"/>
      <c r="E263" s="82"/>
      <c r="F263" s="82"/>
      <c r="G263" s="82"/>
      <c r="H263" s="82"/>
      <c r="I263" s="82"/>
      <c r="J263" s="82"/>
      <c r="K263" s="82"/>
      <c r="L263" s="82"/>
      <c r="M263" s="82"/>
      <c r="N263" s="82"/>
      <c r="O263" s="82"/>
      <c r="P263" s="82"/>
      <c r="Q263" s="365"/>
    </row>
    <row r="264" spans="2:17" ht="15" customHeight="1">
      <c r="B264" s="82"/>
      <c r="C264" s="82"/>
      <c r="D264" s="82"/>
      <c r="E264" s="82"/>
      <c r="F264" s="82"/>
      <c r="G264" s="82"/>
      <c r="H264" s="82"/>
      <c r="I264" s="82"/>
      <c r="J264" s="82"/>
      <c r="K264" s="82"/>
      <c r="L264" s="82"/>
      <c r="M264" s="82"/>
      <c r="N264" s="82"/>
      <c r="O264" s="82"/>
      <c r="P264" s="82"/>
      <c r="Q264" s="365"/>
    </row>
    <row r="265" spans="2:17" ht="15" customHeight="1">
      <c r="B265" s="82"/>
      <c r="C265" s="82"/>
      <c r="D265" s="82"/>
      <c r="E265" s="82"/>
      <c r="F265" s="82"/>
      <c r="G265" s="82"/>
      <c r="H265" s="82"/>
      <c r="I265" s="82"/>
      <c r="J265" s="82"/>
      <c r="K265" s="82"/>
      <c r="L265" s="82"/>
      <c r="M265" s="82"/>
      <c r="N265" s="82"/>
      <c r="O265" s="82"/>
      <c r="P265" s="82"/>
      <c r="Q265" s="365"/>
    </row>
    <row r="266" spans="2:17" ht="15" customHeight="1">
      <c r="B266" s="82"/>
      <c r="C266" s="82"/>
      <c r="D266" s="82"/>
      <c r="E266" s="82"/>
      <c r="F266" s="82"/>
      <c r="G266" s="82"/>
      <c r="H266" s="82"/>
      <c r="I266" s="82"/>
      <c r="J266" s="82"/>
      <c r="K266" s="82"/>
      <c r="L266" s="82"/>
      <c r="M266" s="82"/>
      <c r="N266" s="82"/>
      <c r="O266" s="82"/>
      <c r="P266" s="82"/>
      <c r="Q266" s="365"/>
    </row>
    <row r="267" spans="2:17" ht="15" customHeight="1">
      <c r="B267" s="82"/>
      <c r="C267" s="82"/>
      <c r="D267" s="82"/>
      <c r="E267" s="82"/>
      <c r="F267" s="82"/>
      <c r="G267" s="82"/>
      <c r="H267" s="82"/>
      <c r="I267" s="82"/>
      <c r="J267" s="82"/>
      <c r="K267" s="82"/>
      <c r="L267" s="82"/>
      <c r="M267" s="82"/>
      <c r="N267" s="82"/>
      <c r="O267" s="82"/>
      <c r="P267" s="82"/>
      <c r="Q267" s="365"/>
    </row>
    <row r="268" spans="2:17" ht="15" customHeight="1">
      <c r="B268" s="82"/>
      <c r="C268" s="82"/>
      <c r="D268" s="82"/>
      <c r="E268" s="82"/>
      <c r="F268" s="82"/>
      <c r="G268" s="82"/>
      <c r="H268" s="82"/>
      <c r="I268" s="82"/>
      <c r="J268" s="82"/>
      <c r="K268" s="82"/>
      <c r="L268" s="82"/>
      <c r="M268" s="82"/>
      <c r="N268" s="82"/>
      <c r="O268" s="82"/>
      <c r="P268" s="82"/>
      <c r="Q268" s="365"/>
    </row>
    <row r="269" spans="2:17" ht="15" customHeight="1">
      <c r="B269" s="82"/>
      <c r="C269" s="82"/>
      <c r="D269" s="82"/>
      <c r="E269" s="82"/>
      <c r="F269" s="82"/>
      <c r="G269" s="82"/>
      <c r="H269" s="82"/>
      <c r="I269" s="82"/>
      <c r="J269" s="82"/>
      <c r="K269" s="82"/>
      <c r="L269" s="82"/>
      <c r="M269" s="82"/>
      <c r="N269" s="82"/>
      <c r="O269" s="82"/>
      <c r="P269" s="82"/>
      <c r="Q269" s="365"/>
    </row>
    <row r="270" spans="2:17" ht="15" customHeight="1">
      <c r="B270" s="82"/>
      <c r="C270" s="82"/>
      <c r="D270" s="82"/>
      <c r="E270" s="82"/>
      <c r="F270" s="82"/>
      <c r="G270" s="82"/>
      <c r="H270" s="82"/>
      <c r="I270" s="82"/>
      <c r="J270" s="82"/>
      <c r="K270" s="82"/>
      <c r="L270" s="82"/>
      <c r="M270" s="82"/>
      <c r="N270" s="82"/>
      <c r="O270" s="82"/>
      <c r="P270" s="82"/>
      <c r="Q270" s="365"/>
    </row>
    <row r="271" spans="2:17" ht="15" customHeight="1">
      <c r="B271" s="82"/>
      <c r="C271" s="82"/>
      <c r="D271" s="82"/>
      <c r="E271" s="82"/>
      <c r="F271" s="82"/>
      <c r="G271" s="82"/>
      <c r="H271" s="82"/>
      <c r="I271" s="82"/>
      <c r="J271" s="82"/>
      <c r="K271" s="82"/>
      <c r="L271" s="82"/>
      <c r="M271" s="82"/>
      <c r="N271" s="82"/>
      <c r="O271" s="82"/>
      <c r="P271" s="82"/>
      <c r="Q271" s="365"/>
    </row>
    <row r="272" spans="2:17" ht="15" customHeight="1">
      <c r="B272" s="82"/>
      <c r="C272" s="82"/>
      <c r="D272" s="82"/>
      <c r="E272" s="82"/>
      <c r="F272" s="82"/>
      <c r="G272" s="82"/>
      <c r="H272" s="82"/>
      <c r="I272" s="82"/>
      <c r="J272" s="82"/>
      <c r="K272" s="82"/>
      <c r="L272" s="82"/>
      <c r="M272" s="82"/>
      <c r="N272" s="82"/>
      <c r="O272" s="82"/>
      <c r="P272" s="82"/>
      <c r="Q272" s="365"/>
    </row>
    <row r="273" spans="2:17" ht="15" customHeight="1">
      <c r="B273" s="82"/>
      <c r="C273" s="82"/>
      <c r="D273" s="82"/>
      <c r="E273" s="82"/>
      <c r="F273" s="82"/>
      <c r="G273" s="82"/>
      <c r="H273" s="82"/>
      <c r="I273" s="82"/>
      <c r="J273" s="82"/>
      <c r="K273" s="82"/>
      <c r="L273" s="82"/>
      <c r="M273" s="82"/>
      <c r="N273" s="82"/>
      <c r="O273" s="82"/>
      <c r="P273" s="82"/>
      <c r="Q273" s="365"/>
    </row>
    <row r="274" spans="2:17" ht="15" customHeight="1">
      <c r="B274" s="82"/>
      <c r="C274" s="82"/>
      <c r="D274" s="82"/>
      <c r="E274" s="82"/>
      <c r="F274" s="82"/>
      <c r="G274" s="82"/>
      <c r="H274" s="82"/>
      <c r="I274" s="82"/>
      <c r="J274" s="82"/>
      <c r="K274" s="82"/>
      <c r="L274" s="82"/>
      <c r="M274" s="82"/>
      <c r="N274" s="82"/>
      <c r="O274" s="82"/>
      <c r="P274" s="82"/>
      <c r="Q274" s="365"/>
    </row>
    <row r="275" spans="2:17" ht="15" customHeight="1">
      <c r="B275" s="82"/>
      <c r="C275" s="82"/>
      <c r="D275" s="82"/>
      <c r="E275" s="82"/>
      <c r="F275" s="82"/>
      <c r="G275" s="82"/>
      <c r="H275" s="82"/>
      <c r="I275" s="82"/>
      <c r="J275" s="82"/>
      <c r="K275" s="82"/>
      <c r="L275" s="82"/>
      <c r="M275" s="82"/>
      <c r="N275" s="82"/>
      <c r="O275" s="82"/>
      <c r="P275" s="82"/>
      <c r="Q275" s="365"/>
    </row>
    <row r="276" spans="2:17" ht="15" customHeight="1">
      <c r="B276" s="82"/>
      <c r="C276" s="82"/>
      <c r="D276" s="82"/>
      <c r="E276" s="82"/>
      <c r="F276" s="82"/>
      <c r="G276" s="82"/>
      <c r="H276" s="82"/>
      <c r="I276" s="82"/>
      <c r="J276" s="82"/>
      <c r="K276" s="82"/>
      <c r="L276" s="82"/>
      <c r="M276" s="82"/>
      <c r="N276" s="82"/>
      <c r="O276" s="82"/>
      <c r="P276" s="82"/>
      <c r="Q276" s="365"/>
    </row>
    <row r="277" spans="2:17" ht="15" customHeight="1">
      <c r="B277" s="82"/>
      <c r="C277" s="82"/>
      <c r="D277" s="82"/>
      <c r="E277" s="82"/>
      <c r="F277" s="82"/>
      <c r="G277" s="82"/>
      <c r="H277" s="82"/>
      <c r="I277" s="82"/>
      <c r="J277" s="82"/>
      <c r="K277" s="82"/>
      <c r="L277" s="82"/>
      <c r="M277" s="82"/>
      <c r="N277" s="82"/>
      <c r="O277" s="82"/>
      <c r="P277" s="82"/>
      <c r="Q277" s="365"/>
    </row>
    <row r="278" spans="2:17" ht="15" customHeight="1">
      <c r="B278" s="82"/>
      <c r="C278" s="82"/>
      <c r="D278" s="82"/>
      <c r="E278" s="82"/>
      <c r="F278" s="82"/>
      <c r="G278" s="82"/>
      <c r="H278" s="82"/>
      <c r="I278" s="82"/>
      <c r="J278" s="82"/>
      <c r="K278" s="82"/>
      <c r="L278" s="82"/>
      <c r="M278" s="82"/>
      <c r="N278" s="82"/>
      <c r="O278" s="82"/>
      <c r="P278" s="82"/>
      <c r="Q278" s="365"/>
    </row>
    <row r="279" spans="2:17" ht="15" customHeight="1">
      <c r="B279" s="82"/>
      <c r="C279" s="82"/>
      <c r="D279" s="82"/>
      <c r="E279" s="82"/>
      <c r="F279" s="82"/>
      <c r="G279" s="82"/>
      <c r="H279" s="82"/>
      <c r="I279" s="82"/>
      <c r="J279" s="82"/>
      <c r="K279" s="82"/>
      <c r="L279" s="82"/>
      <c r="M279" s="82"/>
      <c r="N279" s="82"/>
      <c r="O279" s="82"/>
      <c r="P279" s="82"/>
      <c r="Q279" s="365"/>
    </row>
    <row r="280" spans="2:17" ht="15" customHeight="1">
      <c r="B280" s="82"/>
      <c r="C280" s="82"/>
      <c r="D280" s="82"/>
      <c r="E280" s="82"/>
      <c r="F280" s="82"/>
      <c r="G280" s="82"/>
      <c r="H280" s="82"/>
      <c r="I280" s="82"/>
      <c r="J280" s="82"/>
      <c r="K280" s="82"/>
      <c r="L280" s="82"/>
      <c r="M280" s="82"/>
      <c r="N280" s="82"/>
      <c r="O280" s="82"/>
      <c r="P280" s="82"/>
      <c r="Q280" s="365"/>
    </row>
    <row r="281" spans="2:17" ht="15" customHeight="1">
      <c r="B281" s="82"/>
      <c r="C281" s="82"/>
      <c r="D281" s="82"/>
      <c r="E281" s="82"/>
      <c r="F281" s="82"/>
      <c r="G281" s="82"/>
      <c r="H281" s="82"/>
      <c r="I281" s="82"/>
      <c r="J281" s="82"/>
      <c r="K281" s="82"/>
      <c r="L281" s="82"/>
      <c r="M281" s="82"/>
      <c r="N281" s="82"/>
      <c r="O281" s="82"/>
      <c r="P281" s="82"/>
      <c r="Q281" s="365"/>
    </row>
    <row r="282" spans="2:17" ht="15" customHeight="1">
      <c r="B282" s="82"/>
      <c r="C282" s="82"/>
      <c r="D282" s="82"/>
      <c r="E282" s="82"/>
      <c r="F282" s="82"/>
      <c r="G282" s="82"/>
      <c r="H282" s="82"/>
      <c r="I282" s="82"/>
      <c r="J282" s="82"/>
      <c r="K282" s="82"/>
      <c r="L282" s="82"/>
      <c r="M282" s="82"/>
      <c r="N282" s="82"/>
      <c r="O282" s="82"/>
      <c r="P282" s="82"/>
      <c r="Q282" s="365"/>
    </row>
  </sheetData>
  <mergeCells count="3">
    <mergeCell ref="B67:P67"/>
    <mergeCell ref="B65:P65"/>
    <mergeCell ref="F3:K3"/>
  </mergeCells>
  <phoneticPr fontId="0" type="noConversion"/>
  <conditionalFormatting sqref="O22">
    <cfRule type="expression" dxfId="154" priority="66" stopIfTrue="1">
      <formula>#REF!="*"</formula>
    </cfRule>
  </conditionalFormatting>
  <conditionalFormatting sqref="O23">
    <cfRule type="expression" dxfId="153" priority="67" stopIfTrue="1">
      <formula>#REF!="*"</formula>
    </cfRule>
  </conditionalFormatting>
  <conditionalFormatting sqref="O24">
    <cfRule type="expression" dxfId="152" priority="68" stopIfTrue="1">
      <formula>#REF!="*"</formula>
    </cfRule>
  </conditionalFormatting>
  <conditionalFormatting sqref="O25">
    <cfRule type="expression" dxfId="151" priority="69" stopIfTrue="1">
      <formula>#REF!="*"</formula>
    </cfRule>
  </conditionalFormatting>
  <conditionalFormatting sqref="O26">
    <cfRule type="expression" dxfId="150" priority="70" stopIfTrue="1">
      <formula>#REF!="*"</formula>
    </cfRule>
  </conditionalFormatting>
  <conditionalFormatting sqref="O29">
    <cfRule type="expression" dxfId="149" priority="61" stopIfTrue="1">
      <formula>#REF!="*"</formula>
    </cfRule>
  </conditionalFormatting>
  <conditionalFormatting sqref="O30">
    <cfRule type="expression" dxfId="148" priority="62" stopIfTrue="1">
      <formula>#REF!="*"</formula>
    </cfRule>
  </conditionalFormatting>
  <conditionalFormatting sqref="O31">
    <cfRule type="expression" dxfId="147" priority="63" stopIfTrue="1">
      <formula>#REF!="*"</formula>
    </cfRule>
  </conditionalFormatting>
  <conditionalFormatting sqref="O32">
    <cfRule type="expression" dxfId="146" priority="64" stopIfTrue="1">
      <formula>#REF!="*"</formula>
    </cfRule>
  </conditionalFormatting>
  <conditionalFormatting sqref="O33">
    <cfRule type="expression" dxfId="145" priority="65" stopIfTrue="1">
      <formula>#REF!="*"</formula>
    </cfRule>
  </conditionalFormatting>
  <conditionalFormatting sqref="E12:G12">
    <cfRule type="expression" dxfId="144" priority="38" stopIfTrue="1">
      <formula>#REF!="*"</formula>
    </cfRule>
  </conditionalFormatting>
  <conditionalFormatting sqref="D12">
    <cfRule type="cellIs" dxfId="143" priority="39" stopIfTrue="1" operator="between">
      <formula>0.000694444444444444</formula>
      <formula>0.290972222222222</formula>
    </cfRule>
  </conditionalFormatting>
  <conditionalFormatting sqref="E14:G14">
    <cfRule type="expression" dxfId="142" priority="19" stopIfTrue="1">
      <formula>#REF!="*"</formula>
    </cfRule>
  </conditionalFormatting>
  <conditionalFormatting sqref="E35:G39">
    <cfRule type="expression" dxfId="141" priority="25" stopIfTrue="1">
      <formula>#REF!="*"</formula>
    </cfRule>
  </conditionalFormatting>
  <conditionalFormatting sqref="D35:D39">
    <cfRule type="cellIs" dxfId="140" priority="26" stopIfTrue="1" operator="between">
      <formula>0.000694444444444444</formula>
      <formula>0.290972222222222</formula>
    </cfRule>
  </conditionalFormatting>
  <conditionalFormatting sqref="D14">
    <cfRule type="cellIs" dxfId="139" priority="20" stopIfTrue="1" operator="between">
      <formula>0.000694444444444444</formula>
      <formula>0.290972222222222</formula>
    </cfRule>
  </conditionalFormatting>
  <conditionalFormatting sqref="E24:G26">
    <cfRule type="expression" dxfId="138" priority="9" stopIfTrue="1">
      <formula>#REF!="*"</formula>
    </cfRule>
  </conditionalFormatting>
  <conditionalFormatting sqref="D24:D26">
    <cfRule type="cellIs" dxfId="137" priority="10" stopIfTrue="1" operator="between">
      <formula>0.000694444444444444</formula>
      <formula>0.290972222222222</formula>
    </cfRule>
  </conditionalFormatting>
  <conditionalFormatting sqref="E15:G18">
    <cfRule type="expression" dxfId="136" priority="17" stopIfTrue="1">
      <formula>#REF!="*"</formula>
    </cfRule>
  </conditionalFormatting>
  <conditionalFormatting sqref="D15:D18">
    <cfRule type="cellIs" dxfId="135" priority="18" stopIfTrue="1" operator="between">
      <formula>0.000694444444444444</formula>
      <formula>0.290972222222222</formula>
    </cfRule>
  </conditionalFormatting>
  <conditionalFormatting sqref="E19:G19">
    <cfRule type="expression" dxfId="134" priority="15" stopIfTrue="1">
      <formula>#REF!="*"</formula>
    </cfRule>
  </conditionalFormatting>
  <conditionalFormatting sqref="D19">
    <cfRule type="cellIs" dxfId="133" priority="16" stopIfTrue="1" operator="between">
      <formula>0.000694444444444444</formula>
      <formula>0.290972222222222</formula>
    </cfRule>
  </conditionalFormatting>
  <conditionalFormatting sqref="E20:G22">
    <cfRule type="expression" dxfId="132" priority="13" stopIfTrue="1">
      <formula>#REF!="*"</formula>
    </cfRule>
  </conditionalFormatting>
  <conditionalFormatting sqref="D20:D22">
    <cfRule type="cellIs" dxfId="131" priority="14" stopIfTrue="1" operator="between">
      <formula>0.000694444444444444</formula>
      <formula>0.290972222222222</formula>
    </cfRule>
  </conditionalFormatting>
  <conditionalFormatting sqref="E23:G23">
    <cfRule type="expression" dxfId="130" priority="11" stopIfTrue="1">
      <formula>#REF!="*"</formula>
    </cfRule>
  </conditionalFormatting>
  <conditionalFormatting sqref="D23">
    <cfRule type="cellIs" dxfId="129" priority="12" stopIfTrue="1" operator="between">
      <formula>0.000694444444444444</formula>
      <formula>0.290972222222222</formula>
    </cfRule>
  </conditionalFormatting>
  <conditionalFormatting sqref="E27:G27">
    <cfRule type="expression" dxfId="128" priority="7" stopIfTrue="1">
      <formula>#REF!="*"</formula>
    </cfRule>
  </conditionalFormatting>
  <conditionalFormatting sqref="D27">
    <cfRule type="cellIs" dxfId="127" priority="8" stopIfTrue="1" operator="between">
      <formula>0.000694444444444444</formula>
      <formula>0.290972222222222</formula>
    </cfRule>
  </conditionalFormatting>
  <conditionalFormatting sqref="E28:G30">
    <cfRule type="expression" dxfId="126" priority="5" stopIfTrue="1">
      <formula>#REF!="*"</formula>
    </cfRule>
  </conditionalFormatting>
  <conditionalFormatting sqref="D28:D30">
    <cfRule type="cellIs" dxfId="125" priority="6" stopIfTrue="1" operator="between">
      <formula>0.000694444444444444</formula>
      <formula>0.290972222222222</formula>
    </cfRule>
  </conditionalFormatting>
  <conditionalFormatting sqref="E31:G31">
    <cfRule type="expression" dxfId="124" priority="3" stopIfTrue="1">
      <formula>#REF!="*"</formula>
    </cfRule>
  </conditionalFormatting>
  <conditionalFormatting sqref="D31">
    <cfRule type="cellIs" dxfId="123" priority="4" stopIfTrue="1" operator="between">
      <formula>0.000694444444444444</formula>
      <formula>0.290972222222222</formula>
    </cfRule>
  </conditionalFormatting>
  <conditionalFormatting sqref="E32:G34">
    <cfRule type="expression" dxfId="122" priority="1" stopIfTrue="1">
      <formula>#REF!="*"</formula>
    </cfRule>
  </conditionalFormatting>
  <conditionalFormatting sqref="D32:D34">
    <cfRule type="cellIs" dxfId="121" priority="2" stopIfTrue="1" operator="between">
      <formula>0.000694444444444444</formula>
      <formula>0.290972222222222</formula>
    </cfRule>
  </conditionalFormatting>
  <dataValidations count="3">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 allowBlank="1" showErrorMessage="1" promptTitle="Überzeit" prompt="Total der im Berichstmonat geleisteten Überzeit_x000a_(wöchentliche Arbeitszeit über den Maximalstunden)" sqref="L49"/>
  </dataValidations>
  <printOptions horizontalCentered="1" gridLines="1"/>
  <pageMargins left="0.39370078740157483" right="0.39370078740157483" top="0.39370078740157483" bottom="0.39370078740157483" header="0.51181102362204722" footer="0.11811023622047245"/>
  <pageSetup paperSize="9" scale="74"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T521"/>
  <sheetViews>
    <sheetView showZeros="0" zoomScale="80" zoomScaleNormal="80" workbookViewId="0">
      <selection activeCell="N43" sqref="N43"/>
    </sheetView>
  </sheetViews>
  <sheetFormatPr baseColWidth="10" defaultRowHeight="15" customHeight="1"/>
  <cols>
    <col min="1" max="1" width="1" style="77" customWidth="1"/>
    <col min="2" max="2" width="12.42578125" style="254" customWidth="1"/>
    <col min="3" max="3" width="4.85546875" style="254" customWidth="1"/>
    <col min="4" max="11" width="7" style="259" customWidth="1"/>
    <col min="12" max="12" width="7.5703125" style="259" customWidth="1"/>
    <col min="13" max="13" width="7.85546875" style="259" customWidth="1"/>
    <col min="14" max="14" width="3.7109375" style="259" customWidth="1"/>
    <col min="15" max="15" width="9.7109375" style="259" customWidth="1"/>
    <col min="16" max="16" width="22.28515625" style="262" customWidth="1"/>
    <col min="17" max="17" width="2.140625" style="411" hidden="1" customWidth="1"/>
    <col min="18" max="18" width="2.140625" style="87" hidden="1" customWidth="1"/>
    <col min="19" max="19" width="8.7109375" style="250" hidden="1" customWidth="1"/>
    <col min="20" max="16384" width="11.42578125" style="254"/>
  </cols>
  <sheetData>
    <row r="1" spans="1:19" ht="6" customHeight="1" thickBot="1">
      <c r="B1" s="77"/>
      <c r="C1" s="77"/>
      <c r="D1" s="78"/>
      <c r="E1" s="78"/>
      <c r="F1" s="78"/>
      <c r="G1" s="78"/>
      <c r="H1" s="78"/>
      <c r="I1" s="78"/>
      <c r="J1" s="78"/>
      <c r="K1" s="78"/>
      <c r="L1" s="78"/>
      <c r="M1" s="78"/>
      <c r="N1" s="79"/>
      <c r="O1" s="78"/>
      <c r="P1" s="80"/>
      <c r="Q1" s="404"/>
    </row>
    <row r="2" spans="1:19" ht="7.5" customHeight="1">
      <c r="B2" s="164"/>
      <c r="C2" s="165"/>
      <c r="D2" s="166"/>
      <c r="E2" s="166"/>
      <c r="F2" s="166"/>
      <c r="G2" s="166"/>
      <c r="H2" s="166"/>
      <c r="I2" s="166"/>
      <c r="J2" s="166"/>
      <c r="K2" s="166"/>
      <c r="L2" s="166"/>
      <c r="M2" s="166"/>
      <c r="N2" s="167"/>
      <c r="O2" s="166"/>
      <c r="P2" s="168"/>
      <c r="Q2" s="405"/>
      <c r="R2" s="365"/>
    </row>
    <row r="3" spans="1:19" s="255" customFormat="1" ht="15" customHeight="1">
      <c r="A3" s="83"/>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Bilanz_bilan!H19</f>
        <v>mai</v>
      </c>
      <c r="Q3" s="405"/>
      <c r="R3" s="406"/>
      <c r="S3" s="251"/>
    </row>
    <row r="4" spans="1:19" ht="7.5" customHeight="1">
      <c r="B4" s="169"/>
      <c r="C4" s="143"/>
      <c r="D4" s="145"/>
      <c r="E4" s="145"/>
      <c r="F4" s="141"/>
      <c r="G4" s="141"/>
      <c r="H4" s="141"/>
      <c r="I4" s="141"/>
      <c r="J4" s="141"/>
      <c r="K4" s="141"/>
      <c r="L4" s="145"/>
      <c r="M4" s="145"/>
      <c r="N4" s="146"/>
      <c r="O4" s="141"/>
      <c r="P4" s="142"/>
      <c r="Q4" s="405"/>
      <c r="R4" s="365"/>
    </row>
    <row r="5" spans="1:19" s="256" customFormat="1" ht="15" customHeight="1">
      <c r="A5" s="84"/>
      <c r="B5" s="169" t="str">
        <f>Texttabelle!$E$45</f>
        <v>Taux d'activité en% :</v>
      </c>
      <c r="C5" s="143"/>
      <c r="D5" s="144"/>
      <c r="E5" s="143"/>
      <c r="F5" s="217"/>
      <c r="G5" s="140"/>
      <c r="H5" s="140"/>
      <c r="I5" s="140"/>
      <c r="J5" s="141"/>
      <c r="K5" s="141"/>
      <c r="L5" s="145"/>
      <c r="M5" s="172" t="str">
        <f>Texttabelle!$E$49</f>
        <v>Tot. heures</v>
      </c>
      <c r="N5" s="146"/>
      <c r="O5" s="178">
        <f>SUM(Bilanz_bilan!$H$21/100*F5)</f>
        <v>0</v>
      </c>
      <c r="P5" s="142"/>
      <c r="Q5" s="405"/>
      <c r="R5" s="406"/>
      <c r="S5" s="252"/>
    </row>
    <row r="6" spans="1:19" s="256" customFormat="1" ht="7.5" customHeight="1">
      <c r="A6" s="84"/>
      <c r="B6" s="169"/>
      <c r="C6" s="143"/>
      <c r="D6" s="144"/>
      <c r="E6" s="143"/>
      <c r="F6" s="140"/>
      <c r="G6" s="140"/>
      <c r="H6" s="140"/>
      <c r="I6" s="140"/>
      <c r="J6" s="141"/>
      <c r="K6" s="141"/>
      <c r="L6" s="145"/>
      <c r="M6" s="172"/>
      <c r="N6" s="146"/>
      <c r="O6" s="178"/>
      <c r="P6" s="142"/>
      <c r="Q6" s="405"/>
      <c r="R6" s="406"/>
      <c r="S6" s="252"/>
    </row>
    <row r="7" spans="1:19" s="256" customFormat="1" ht="15" customHeight="1">
      <c r="A7" s="84"/>
      <c r="B7" s="169" t="str">
        <f>Texttabelle!$E$31</f>
        <v>Catégorie personnel :</v>
      </c>
      <c r="C7" s="143"/>
      <c r="D7" s="144"/>
      <c r="E7" s="143"/>
      <c r="F7" s="267">
        <f>Bilanz_bilan!$D$5</f>
        <v>0</v>
      </c>
      <c r="G7" s="140"/>
      <c r="H7" s="140"/>
      <c r="I7" s="140"/>
      <c r="J7" s="141"/>
      <c r="K7" s="141"/>
      <c r="L7" s="145"/>
      <c r="M7" s="172"/>
      <c r="N7" s="146"/>
      <c r="O7" s="178"/>
      <c r="P7" s="142"/>
      <c r="Q7" s="405"/>
      <c r="R7" s="406"/>
      <c r="S7" s="252"/>
    </row>
    <row r="8" spans="1:19" ht="8.25" customHeight="1">
      <c r="B8" s="173"/>
      <c r="C8" s="174"/>
      <c r="D8" s="163"/>
      <c r="E8" s="163"/>
      <c r="F8" s="163"/>
      <c r="G8" s="163"/>
      <c r="H8" s="163"/>
      <c r="I8" s="163"/>
      <c r="J8" s="163"/>
      <c r="K8" s="163"/>
      <c r="L8" s="163"/>
      <c r="M8" s="163"/>
      <c r="N8" s="175"/>
      <c r="O8" s="163"/>
      <c r="P8" s="176"/>
      <c r="Q8" s="405"/>
      <c r="R8" s="365"/>
    </row>
    <row r="9" spans="1:19" ht="7.5" customHeight="1">
      <c r="B9" s="125"/>
      <c r="C9" s="126"/>
      <c r="D9" s="133" t="s">
        <v>0</v>
      </c>
      <c r="E9" s="133" t="s">
        <v>0</v>
      </c>
      <c r="F9" s="133"/>
      <c r="G9" s="133"/>
      <c r="H9" s="133"/>
      <c r="I9" s="133"/>
      <c r="J9" s="127" t="s">
        <v>0</v>
      </c>
      <c r="K9" s="127"/>
      <c r="L9" s="127"/>
      <c r="M9" s="127"/>
      <c r="N9" s="128"/>
      <c r="O9" s="127"/>
      <c r="P9" s="129"/>
      <c r="Q9" s="405"/>
      <c r="R9" s="365"/>
    </row>
    <row r="10" spans="1:19" s="256" customFormat="1" ht="1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405"/>
      <c r="R10" s="407"/>
      <c r="S10" s="464"/>
    </row>
    <row r="11" spans="1:19" ht="7.5" customHeight="1">
      <c r="B11" s="125"/>
      <c r="C11" s="126"/>
      <c r="D11" s="127"/>
      <c r="E11" s="127"/>
      <c r="F11" s="127"/>
      <c r="G11" s="127"/>
      <c r="H11" s="127"/>
      <c r="I11" s="127"/>
      <c r="J11" s="127"/>
      <c r="K11" s="127"/>
      <c r="L11" s="127"/>
      <c r="M11" s="127"/>
      <c r="N11" s="128" t="s">
        <v>0</v>
      </c>
      <c r="O11" s="127"/>
      <c r="P11" s="129"/>
      <c r="Q11" s="408"/>
      <c r="R11" s="408"/>
    </row>
    <row r="12" spans="1:19" ht="17.25" customHeight="1">
      <c r="B12" s="147">
        <f>T_01!CB9</f>
        <v>42124</v>
      </c>
      <c r="C12" s="148" t="str">
        <f>T_01!CC9</f>
        <v>Me</v>
      </c>
      <c r="D12" s="429"/>
      <c r="E12" s="430"/>
      <c r="F12" s="429"/>
      <c r="G12" s="430"/>
      <c r="H12" s="436"/>
      <c r="I12" s="434"/>
      <c r="J12" s="433"/>
      <c r="K12" s="434"/>
      <c r="L12" s="433">
        <f>SUM(T_01!BY9)</f>
        <v>0</v>
      </c>
      <c r="M12" s="434">
        <f>IF(T_01!BY9=0,0,SUM(T_01!$BY$9))</f>
        <v>0</v>
      </c>
      <c r="N12" s="435"/>
      <c r="O12" s="436"/>
      <c r="P12" s="432" t="str">
        <f>IF(T_01!CE9="",TRANSPOSE(T_01!CA9),T_01!CE9)</f>
        <v>Tag der Arbeit / Fête du travail</v>
      </c>
      <c r="Q12" s="408">
        <f>IF(T_01!CE9="","",1)</f>
        <v>1</v>
      </c>
      <c r="R12" s="408">
        <f>IF(B12="","",VLOOKUP(B12,T_01!$CB$9:$CE$39,3,FALSE))</f>
        <v>1</v>
      </c>
      <c r="S12" s="465"/>
    </row>
    <row r="13" spans="1:19" ht="15.75" customHeight="1">
      <c r="B13" s="147">
        <f>T_01!CB10</f>
        <v>42125</v>
      </c>
      <c r="C13" s="148" t="str">
        <f>T_01!CC10</f>
        <v>Je</v>
      </c>
      <c r="D13" s="421"/>
      <c r="E13" s="422"/>
      <c r="F13" s="421"/>
      <c r="G13" s="422"/>
      <c r="H13" s="335"/>
      <c r="I13" s="337"/>
      <c r="J13" s="336"/>
      <c r="K13" s="337"/>
      <c r="L13" s="368">
        <f>SUM(T_01!BY10)</f>
        <v>0</v>
      </c>
      <c r="M13" s="369">
        <f>IF(T_01!BY10=0,0,SUM(T_01!$BY$9+T_01!BY10))</f>
        <v>0</v>
      </c>
      <c r="N13" s="277"/>
      <c r="O13" s="9"/>
      <c r="P13" s="279" t="str">
        <f>IF(T_01!CE10="",TRANSPOSE(T_01!CA10),T_01!CE10)</f>
        <v xml:space="preserve"> </v>
      </c>
      <c r="Q13" s="408" t="str">
        <f>IF(T_01!CE10="","",1)</f>
        <v/>
      </c>
      <c r="R13" s="408">
        <f>IF(B13="","",VLOOKUP(B13,T_01!$CB$9:$CE$39,3,FALSE))</f>
        <v>0</v>
      </c>
      <c r="S13" s="465"/>
    </row>
    <row r="14" spans="1:19" ht="15.75" customHeight="1">
      <c r="B14" s="147">
        <f>T_01!CB11</f>
        <v>42126</v>
      </c>
      <c r="C14" s="148" t="str">
        <f>T_01!CC11</f>
        <v>Ve</v>
      </c>
      <c r="D14" s="421"/>
      <c r="E14" s="422"/>
      <c r="F14" s="421"/>
      <c r="G14" s="422"/>
      <c r="H14" s="335"/>
      <c r="I14" s="337"/>
      <c r="J14" s="336"/>
      <c r="K14" s="337"/>
      <c r="L14" s="368">
        <f>SUM(T_01!BY11)</f>
        <v>0</v>
      </c>
      <c r="M14" s="369">
        <f>IF(T_01!BY11=0,0,SUM(T_01!$BY$9+T_01!BY10+T_01!BY11))</f>
        <v>0</v>
      </c>
      <c r="N14" s="277"/>
      <c r="O14" s="9"/>
      <c r="P14" s="279" t="str">
        <f>IF(T_01!CE11="",TRANSPOSE(T_01!CA11),T_01!CE11)</f>
        <v xml:space="preserve"> </v>
      </c>
      <c r="Q14" s="408" t="str">
        <f>IF(T_01!CE11="","",1)</f>
        <v/>
      </c>
      <c r="R14" s="408">
        <f>IF(B14="","",VLOOKUP(B14,T_01!$CB$9:$CE$39,3,FALSE))</f>
        <v>0</v>
      </c>
      <c r="S14" s="465"/>
    </row>
    <row r="15" spans="1:19" ht="15.75" customHeight="1">
      <c r="B15" s="147">
        <f>T_01!CB12</f>
        <v>42127</v>
      </c>
      <c r="C15" s="148" t="str">
        <f>T_01!CC12</f>
        <v>Sa</v>
      </c>
      <c r="D15" s="338"/>
      <c r="E15" s="339"/>
      <c r="F15" s="338"/>
      <c r="G15" s="339"/>
      <c r="H15" s="550"/>
      <c r="I15" s="342"/>
      <c r="J15" s="341"/>
      <c r="K15" s="342"/>
      <c r="L15" s="341">
        <f>SUM(T_01!BY12)</f>
        <v>0</v>
      </c>
      <c r="M15" s="342">
        <f>IF(T_01!BY12=0,0,SUM(T_01!$BY$9+T_01!BY10+T_01!BY11+T_01!BY12))</f>
        <v>0</v>
      </c>
      <c r="N15" s="348"/>
      <c r="O15" s="340"/>
      <c r="P15" s="115" t="str">
        <f>IF(T_01!CE12="",TRANSPOSE(T_01!CA12),T_01!CE12)</f>
        <v xml:space="preserve"> </v>
      </c>
      <c r="Q15" s="408" t="str">
        <f>IF(T_01!CE11="","",1)</f>
        <v/>
      </c>
      <c r="R15" s="408">
        <f>IF(B15="","",VLOOKUP(B15,T_01!$CB$9:$CE$39,3,FALSE))</f>
        <v>0</v>
      </c>
      <c r="S15" s="465"/>
    </row>
    <row r="16" spans="1:19" ht="15.75" customHeight="1">
      <c r="B16" s="147">
        <f>T_01!CB13</f>
        <v>42128</v>
      </c>
      <c r="C16" s="148" t="str">
        <f>T_01!CC13</f>
        <v>Di</v>
      </c>
      <c r="D16" s="338"/>
      <c r="E16" s="339"/>
      <c r="F16" s="338"/>
      <c r="G16" s="339"/>
      <c r="H16" s="550"/>
      <c r="I16" s="342"/>
      <c r="J16" s="341"/>
      <c r="K16" s="342"/>
      <c r="L16" s="341">
        <f>SUM(T_01!BY13)</f>
        <v>0</v>
      </c>
      <c r="M16" s="342">
        <f>IF(T_01!BY13=0,0,SUM(T_01!$BY$9+T_01!BY10+T_01!BY11+T_01!BY12+T_01!BY13))</f>
        <v>0</v>
      </c>
      <c r="N16" s="348"/>
      <c r="O16" s="340"/>
      <c r="P16" s="115" t="str">
        <f>IF(T_01!CE13="",TRANSPOSE(T_01!CA13),T_01!CE13)</f>
        <v xml:space="preserve"> </v>
      </c>
      <c r="Q16" s="408" t="str">
        <f>IF(T_01!CE12="","",1)</f>
        <v/>
      </c>
      <c r="R16" s="408">
        <f>IF(B16="","",VLOOKUP(B16,T_01!$CB$9:$CE$39,3,FALSE))</f>
        <v>0</v>
      </c>
      <c r="S16" s="554">
        <f>SUM(L12:L16)</f>
        <v>0</v>
      </c>
    </row>
    <row r="17" spans="2:20" ht="15.75" customHeight="1">
      <c r="B17" s="147">
        <f>T_01!CB14</f>
        <v>42129</v>
      </c>
      <c r="C17" s="148" t="str">
        <f>T_01!CC14</f>
        <v>Lu</v>
      </c>
      <c r="D17" s="421"/>
      <c r="E17" s="422"/>
      <c r="F17" s="421"/>
      <c r="G17" s="422"/>
      <c r="H17" s="421"/>
      <c r="I17" s="422"/>
      <c r="J17" s="421"/>
      <c r="K17" s="422"/>
      <c r="L17" s="368">
        <f>SUM(T_01!BY14)</f>
        <v>0</v>
      </c>
      <c r="M17" s="369">
        <f>IF(T_01!BY14=0,0,SUM(T_01!$BY$9+T_01!BY10+T_01!BY11+T_01!BY12+T_01!BY13+T_01!BY14))</f>
        <v>0</v>
      </c>
      <c r="N17" s="277"/>
      <c r="O17" s="9"/>
      <c r="P17" s="279" t="str">
        <f>IF(T_01!CE14="",TRANSPOSE(T_01!CA14),T_01!CE14)</f>
        <v xml:space="preserve"> </v>
      </c>
      <c r="Q17" s="408" t="str">
        <f>IF(T_01!CE14="","",1)</f>
        <v/>
      </c>
      <c r="R17" s="408">
        <f>IF(B17="","",VLOOKUP(B17,T_01!$CB$9:$CE$39,3,FALSE))</f>
        <v>0</v>
      </c>
      <c r="S17" s="399"/>
      <c r="T17" s="439"/>
    </row>
    <row r="18" spans="2:20" ht="15.75" customHeight="1">
      <c r="B18" s="147">
        <f>T_01!CB15</f>
        <v>42130</v>
      </c>
      <c r="C18" s="148" t="str">
        <f>T_01!CC15</f>
        <v>Ma</v>
      </c>
      <c r="D18" s="421"/>
      <c r="E18" s="422"/>
      <c r="F18" s="421"/>
      <c r="G18" s="422"/>
      <c r="H18" s="421"/>
      <c r="I18" s="422"/>
      <c r="J18" s="421"/>
      <c r="K18" s="422"/>
      <c r="L18" s="368">
        <f>SUM(T_01!BY15)</f>
        <v>0</v>
      </c>
      <c r="M18" s="369">
        <f>IF(T_01!BY15=0,0,SUM(T_01!$BY$9+T_01!BY10+T_01!BY11+T_01!BY12+T_01!BY13+T_01!BY14+T_01!BY15))</f>
        <v>0</v>
      </c>
      <c r="N18" s="277"/>
      <c r="O18" s="9"/>
      <c r="P18" s="279" t="str">
        <f>IF(T_01!CE15="",TRANSPOSE(T_01!CA15),T_01!CE15)</f>
        <v xml:space="preserve"> </v>
      </c>
      <c r="Q18" s="408" t="str">
        <f>IF(T_01!CE15="","",1)</f>
        <v/>
      </c>
      <c r="R18" s="408">
        <f>IF(B18="","",VLOOKUP(B18,T_01!$CB$9:$CE$39,3,FALSE))</f>
        <v>0</v>
      </c>
      <c r="S18" s="400"/>
    </row>
    <row r="19" spans="2:20" ht="15.75" customHeight="1">
      <c r="B19" s="147">
        <f>T_01!CB16</f>
        <v>42131</v>
      </c>
      <c r="C19" s="148" t="str">
        <f>T_01!CC16</f>
        <v>Me</v>
      </c>
      <c r="D19" s="421"/>
      <c r="E19" s="422"/>
      <c r="F19" s="421"/>
      <c r="G19" s="422"/>
      <c r="H19" s="335"/>
      <c r="I19" s="337"/>
      <c r="J19" s="336"/>
      <c r="K19" s="337"/>
      <c r="L19" s="368">
        <f>SUM(T_01!BY16)</f>
        <v>0</v>
      </c>
      <c r="M19" s="369">
        <f>IF(T_01!BY16=0,0,SUM(T_01!$BY$9+T_01!BY10+T_01!BY11+T_01!BY12+T_01!BY13+T_01!BY14+T_01!BY15+T_01!BY16))</f>
        <v>0</v>
      </c>
      <c r="N19" s="277"/>
      <c r="O19" s="9"/>
      <c r="P19" s="279" t="str">
        <f>IF(T_01!CE16="",TRANSPOSE(T_01!CA16),T_01!CE16)</f>
        <v xml:space="preserve"> </v>
      </c>
      <c r="Q19" s="408" t="str">
        <f>IF(T_01!CE16="","",1)</f>
        <v/>
      </c>
      <c r="R19" s="408">
        <f>IF(B19="","",VLOOKUP(B19,T_01!$CB$9:$CE$39,3,FALSE))</f>
        <v>0</v>
      </c>
      <c r="S19" s="465"/>
    </row>
    <row r="20" spans="2:20" ht="15.75" customHeight="1">
      <c r="B20" s="147">
        <f>T_01!CB17</f>
        <v>42132</v>
      </c>
      <c r="C20" s="148" t="str">
        <f>T_01!CC17</f>
        <v>Je</v>
      </c>
      <c r="D20" s="421"/>
      <c r="E20" s="422"/>
      <c r="F20" s="421"/>
      <c r="G20" s="422"/>
      <c r="H20" s="335"/>
      <c r="I20" s="337"/>
      <c r="J20" s="336"/>
      <c r="K20" s="337"/>
      <c r="L20" s="368">
        <f>SUM(T_01!BY17)</f>
        <v>0</v>
      </c>
      <c r="M20" s="369">
        <f>IF(T_01!BY17=0,0,SUM(T_01!$BY$9+T_01!BY10+T_01!BY11+T_01!BY12+T_01!BY13+T_01!BY14+T_01!BY15+T_01!BY16+T_01!BY17))</f>
        <v>0</v>
      </c>
      <c r="N20" s="277"/>
      <c r="O20" s="9"/>
      <c r="P20" s="279" t="str">
        <f>IF(T_01!CE17="",TRANSPOSE(T_01!CA17),T_01!CE17)</f>
        <v xml:space="preserve"> </v>
      </c>
      <c r="Q20" s="408" t="str">
        <f>IF(T_01!CE17="","",1)</f>
        <v/>
      </c>
      <c r="R20" s="408">
        <f>IF(B20="","",VLOOKUP(B20,T_01!$CB$9:$CE$39,3,FALSE))</f>
        <v>0</v>
      </c>
      <c r="S20" s="465"/>
    </row>
    <row r="21" spans="2:20" ht="15.75" customHeight="1">
      <c r="B21" s="147">
        <f>T_01!CB18</f>
        <v>42133</v>
      </c>
      <c r="C21" s="148" t="str">
        <f>T_01!CC18</f>
        <v>Ve</v>
      </c>
      <c r="D21" s="421"/>
      <c r="E21" s="422"/>
      <c r="F21" s="421"/>
      <c r="G21" s="422"/>
      <c r="H21" s="335"/>
      <c r="I21" s="337"/>
      <c r="J21" s="336"/>
      <c r="K21" s="337"/>
      <c r="L21" s="368">
        <f>SUM(T_01!BY18)</f>
        <v>0</v>
      </c>
      <c r="M21" s="369">
        <f>IF(T_01!BY18=0,0,SUM(T_01!$BY$9+T_01!BY10+T_01!BY11+T_01!BY12+T_01!BY13+T_01!BY14+T_01!BY15+T_01!BY16+T_01!BY17+T_01!BY18))</f>
        <v>0</v>
      </c>
      <c r="N21" s="277"/>
      <c r="O21" s="9"/>
      <c r="P21" s="279" t="str">
        <f>IF(T_01!CE18="",TRANSPOSE(T_01!CA18),T_01!CE18)</f>
        <v xml:space="preserve"> </v>
      </c>
      <c r="Q21" s="408" t="e">
        <f>IF(T_01!#REF!="","",1)</f>
        <v>#REF!</v>
      </c>
      <c r="R21" s="408">
        <f>IF(B21="","",VLOOKUP(B21,T_01!$CB$9:$CE$39,3,FALSE))</f>
        <v>0</v>
      </c>
      <c r="S21" s="465"/>
    </row>
    <row r="22" spans="2:20" ht="15.75" customHeight="1">
      <c r="B22" s="147">
        <f>T_01!CB19</f>
        <v>42134</v>
      </c>
      <c r="C22" s="148" t="str">
        <f>T_01!CC19</f>
        <v>Sa</v>
      </c>
      <c r="D22" s="338"/>
      <c r="E22" s="339"/>
      <c r="F22" s="338"/>
      <c r="G22" s="339"/>
      <c r="H22" s="550"/>
      <c r="I22" s="342"/>
      <c r="J22" s="341"/>
      <c r="K22" s="342"/>
      <c r="L22" s="341">
        <f>SUM(T_01!BY19)</f>
        <v>0</v>
      </c>
      <c r="M22" s="342">
        <f>IF(T_01!BY19=0,0,SUM(T_01!$BY$9+T_01!BY10+T_01!BY11+T_01!BY12+T_01!BY13+T_01!BY14+T_01!BY15+T_01!BY16+T_01!BY17+T_01!BY18+T_01!BY19))</f>
        <v>0</v>
      </c>
      <c r="N22" s="348"/>
      <c r="O22" s="340"/>
      <c r="P22" s="115" t="str">
        <f>IF(T_01!CE19="",TRANSPOSE(T_01!CA19),T_01!CE19)</f>
        <v xml:space="preserve"> </v>
      </c>
      <c r="Q22" s="408" t="str">
        <f>IF(T_01!CE19="","",1)</f>
        <v/>
      </c>
      <c r="R22" s="408">
        <f>IF(B22="","",VLOOKUP(B22,T_01!$CB$9:$CE$39,3,FALSE))</f>
        <v>0</v>
      </c>
      <c r="S22" s="465"/>
    </row>
    <row r="23" spans="2:20" ht="15.75" customHeight="1">
      <c r="B23" s="147">
        <f>T_01!CB20</f>
        <v>42135</v>
      </c>
      <c r="C23" s="148" t="str">
        <f>T_01!CC20</f>
        <v>Di</v>
      </c>
      <c r="D23" s="338"/>
      <c r="E23" s="339"/>
      <c r="F23" s="338"/>
      <c r="G23" s="339"/>
      <c r="H23" s="550"/>
      <c r="I23" s="342"/>
      <c r="J23" s="341"/>
      <c r="K23" s="342"/>
      <c r="L23" s="341">
        <f>SUM(T_01!BY20)</f>
        <v>0</v>
      </c>
      <c r="M23" s="342">
        <f>IF(T_01!BY20=0,0,SUM(T_01!$BY$9+T_01!BY10+T_01!BY11+T_01!BY12+T_01!BY13+T_01!BY14+T_01!BY15+T_01!BY16+T_01!BY17+T_01!BY18+T_01!BY19+T_01!BY20))</f>
        <v>0</v>
      </c>
      <c r="N23" s="348"/>
      <c r="O23" s="340"/>
      <c r="P23" s="115" t="str">
        <f>IF(T_01!CE20="",TRANSPOSE(T_01!CA20),T_01!CE20)</f>
        <v xml:space="preserve"> </v>
      </c>
      <c r="Q23" s="408" t="str">
        <f>IF(T_01!CE20="","",1)</f>
        <v/>
      </c>
      <c r="R23" s="408">
        <f>IF(B23="","",VLOOKUP(B23,T_01!$CB$9:$CE$39,3,FALSE))</f>
        <v>0</v>
      </c>
      <c r="S23" s="554">
        <f>SUM(L17:L23)</f>
        <v>0</v>
      </c>
    </row>
    <row r="24" spans="2:20" ht="15.75" customHeight="1">
      <c r="B24" s="147">
        <f>T_01!CB21</f>
        <v>42136</v>
      </c>
      <c r="C24" s="148" t="str">
        <f>T_01!CC21</f>
        <v>Lu</v>
      </c>
      <c r="D24" s="421"/>
      <c r="E24" s="422"/>
      <c r="F24" s="421"/>
      <c r="G24" s="422"/>
      <c r="H24" s="421"/>
      <c r="I24" s="422"/>
      <c r="J24" s="421"/>
      <c r="K24" s="422"/>
      <c r="L24" s="368">
        <f>SUM(T_01!BY21)</f>
        <v>0</v>
      </c>
      <c r="M24" s="369">
        <f>IF(T_01!BY21=0,0,SUM(T_01!$BY$9+T_01!BY10+T_01!BY11+T_01!BY12+T_01!BY13+T_01!BY14+T_01!BY15+T_01!BY16+T_01!BY17+T_01!BY18+T_01!BY19+T_01!BY20+T_01!BY21))</f>
        <v>0</v>
      </c>
      <c r="N24" s="277"/>
      <c r="O24" s="9"/>
      <c r="P24" s="279" t="str">
        <f>IF(T_01!CE21="",TRANSPOSE(T_01!CA21),T_01!CE21)</f>
        <v xml:space="preserve"> </v>
      </c>
      <c r="Q24" s="408" t="str">
        <f>IF(T_01!CE21="","",1)</f>
        <v/>
      </c>
      <c r="R24" s="408">
        <f>IF(B24="","",VLOOKUP(B24,T_01!$CB$9:$CE$39,3,FALSE))</f>
        <v>0</v>
      </c>
      <c r="S24" s="399"/>
      <c r="T24" s="439"/>
    </row>
    <row r="25" spans="2:20" ht="15.75" customHeight="1">
      <c r="B25" s="147">
        <f>T_01!CB22</f>
        <v>42137</v>
      </c>
      <c r="C25" s="148" t="str">
        <f>T_01!CC22</f>
        <v>Ma</v>
      </c>
      <c r="D25" s="421"/>
      <c r="E25" s="422"/>
      <c r="F25" s="421"/>
      <c r="G25" s="422"/>
      <c r="H25" s="421"/>
      <c r="I25" s="422"/>
      <c r="J25" s="421"/>
      <c r="K25" s="422"/>
      <c r="L25" s="368">
        <f>SUM(T_01!BY22)</f>
        <v>0</v>
      </c>
      <c r="M25" s="369">
        <f>IF(T_01!BY22=0,0,SUM(T_01!$BY$9+T_01!BY10+T_01!BY11+T_01!BY12+T_01!BY13+T_01!BY14+T_01!BY15+T_01!BY16+T_01!BY17+T_01!BY18+T_01!BY19+T_01!BY20+T_01!BY21+T_01!BY22))</f>
        <v>0</v>
      </c>
      <c r="N25" s="277"/>
      <c r="O25" s="9"/>
      <c r="P25" s="279" t="str">
        <f>IF(T_01!CE22="",TRANSPOSE(T_01!CA22),T_01!CE22)</f>
        <v xml:space="preserve"> </v>
      </c>
      <c r="Q25" s="408" t="str">
        <f>IF(T_01!CE22="","",1)</f>
        <v/>
      </c>
      <c r="R25" s="408">
        <f>IF(B25="","",VLOOKUP(B25,T_01!$CB$9:$CE$39,3,FALSE))</f>
        <v>0</v>
      </c>
      <c r="S25" s="400"/>
    </row>
    <row r="26" spans="2:20" ht="15.75" customHeight="1">
      <c r="B26" s="147">
        <f>T_01!CB23</f>
        <v>42138</v>
      </c>
      <c r="C26" s="148" t="str">
        <f>T_01!CC23</f>
        <v>Me</v>
      </c>
      <c r="D26" s="421"/>
      <c r="E26" s="422"/>
      <c r="F26" s="421"/>
      <c r="G26" s="422"/>
      <c r="H26" s="335"/>
      <c r="I26" s="337"/>
      <c r="J26" s="336"/>
      <c r="K26" s="337"/>
      <c r="L26" s="368">
        <f>SUM(T_01!BY23)</f>
        <v>0</v>
      </c>
      <c r="M26" s="369">
        <f>IF(T_01!BY23=0,0,SUM(T_01!$BY$9+T_01!BY10+T_01!BY11+T_01!BY12+T_01!BY13+T_01!BY14+T_01!BY15+T_01!BY16+T_01!BY17+T_01!BY18+T_01!BY19+T_01!BY20+T_01!BY21+T_01!BY22+T_01!BY23))</f>
        <v>0</v>
      </c>
      <c r="N26" s="277"/>
      <c r="O26" s="9"/>
      <c r="P26" s="279" t="str">
        <f>IF(T_01!CE23="",TRANSPOSE(T_01!CA23),T_01!CE23)</f>
        <v xml:space="preserve"> </v>
      </c>
      <c r="Q26" s="408" t="str">
        <f>IF(T_01!CE23="","",1)</f>
        <v/>
      </c>
      <c r="R26" s="408">
        <f>IF(B26="","",VLOOKUP(B26,T_01!$CB$9:$CE$39,3,FALSE))</f>
        <v>0</v>
      </c>
      <c r="S26" s="465"/>
    </row>
    <row r="27" spans="2:20" ht="15.75" customHeight="1">
      <c r="B27" s="147">
        <f>T_01!CB24</f>
        <v>42139</v>
      </c>
      <c r="C27" s="148" t="str">
        <f>T_01!CC24</f>
        <v>Je</v>
      </c>
      <c r="D27" s="421"/>
      <c r="E27" s="422"/>
      <c r="F27" s="421"/>
      <c r="G27" s="422"/>
      <c r="H27" s="335"/>
      <c r="I27" s="337"/>
      <c r="J27" s="336"/>
      <c r="K27" s="337"/>
      <c r="L27" s="368">
        <f>SUM(T_01!BY24)</f>
        <v>0</v>
      </c>
      <c r="M27" s="369">
        <f>IF(T_01!BY24=0,0,SUM(T_01!$BY$9+T_01!BY10+T_01!BY11+T_01!BY12+T_01!BY13+T_01!BY14+T_01!BY15+T_01!BY16+T_01!BY17+T_01!BY18+T_01!BY19+T_01!BY20+T_01!BY21+T_01!BY22+T_01!BY23+T_01!BY24))</f>
        <v>0</v>
      </c>
      <c r="N27" s="277"/>
      <c r="O27" s="9"/>
      <c r="P27" s="279" t="str">
        <f>IF(T_01!CE24="",TRANSPOSE(T_01!CA24),T_01!CE24)</f>
        <v xml:space="preserve"> </v>
      </c>
      <c r="Q27" s="408" t="str">
        <f>IF(T_01!CE24="","",1)</f>
        <v/>
      </c>
      <c r="R27" s="408">
        <f>IF(B27="","",VLOOKUP(B27,T_01!$CB$9:$CE$39,3,FALSE))</f>
        <v>0</v>
      </c>
      <c r="S27" s="465"/>
    </row>
    <row r="28" spans="2:20" ht="15.75" customHeight="1">
      <c r="B28" s="147">
        <f>T_01!CB25</f>
        <v>42140</v>
      </c>
      <c r="C28" s="148" t="str">
        <f>T_01!CC25</f>
        <v>Ve</v>
      </c>
      <c r="D28" s="421"/>
      <c r="E28" s="422"/>
      <c r="F28" s="421"/>
      <c r="G28" s="422"/>
      <c r="H28" s="335"/>
      <c r="I28" s="337"/>
      <c r="J28" s="336"/>
      <c r="K28" s="337"/>
      <c r="L28" s="368">
        <f>SUM(T_01!BY25)</f>
        <v>0</v>
      </c>
      <c r="M28" s="369">
        <f>IF(T_01!BY25=0,0,SUM(T_01!$BY$9+T_01!BY10+T_01!BY11+T_01!BY12+T_01!BY13+T_01!BY14+T_01!BY15+T_01!BY16+T_01!BY17+T_01!BY18+T_01!BY19+T_01!BY20+T_01!BY21+T_01!BY22+T_01!BY23+T_01!BY24+T_01!BY25))</f>
        <v>0</v>
      </c>
      <c r="N28" s="277"/>
      <c r="O28" s="9"/>
      <c r="P28" s="279" t="str">
        <f>IF(T_01!CE25="",TRANSPOSE(T_01!CA25),T_01!CE25)</f>
        <v xml:space="preserve"> </v>
      </c>
      <c r="Q28" s="408" t="str">
        <f>IF(T_01!CE25="","",1)</f>
        <v/>
      </c>
      <c r="R28" s="408">
        <f>IF(B28="","",VLOOKUP(B28,T_01!$CB$9:$CE$39,3,FALSE))</f>
        <v>0</v>
      </c>
      <c r="S28" s="465"/>
    </row>
    <row r="29" spans="2:20" ht="15.75" customHeight="1">
      <c r="B29" s="147">
        <f>T_01!CB26</f>
        <v>42141</v>
      </c>
      <c r="C29" s="148" t="str">
        <f>T_01!CC26</f>
        <v>Sa</v>
      </c>
      <c r="D29" s="338"/>
      <c r="E29" s="339"/>
      <c r="F29" s="338"/>
      <c r="G29" s="339"/>
      <c r="H29" s="550"/>
      <c r="I29" s="342"/>
      <c r="J29" s="341"/>
      <c r="K29" s="342"/>
      <c r="L29" s="341">
        <f>SUM(T_01!BY26)</f>
        <v>0</v>
      </c>
      <c r="M29" s="342">
        <f>IF(T_01!BY26=0,0,SUM(T_01!$BY$9+T_01!BY10+T_01!BY11+T_01!BY12+T_01!BY13+T_01!BY14+T_01!BY15+T_01!BY16+T_01!BY17+T_01!BY18+T_01!BY19+T_01!BY20+T_01!BY21+T_01!BY22+T_01!BY23+T_01!BY24+T_01!BY25+T_01!BY26))</f>
        <v>0</v>
      </c>
      <c r="N29" s="348"/>
      <c r="O29" s="340"/>
      <c r="P29" s="115" t="str">
        <f>IF(T_01!CE26="",TRANSPOSE(T_01!CA26),T_01!CE26)</f>
        <v xml:space="preserve"> </v>
      </c>
      <c r="Q29" s="408" t="str">
        <f>IF(T_01!CE26="","",1)</f>
        <v/>
      </c>
      <c r="R29" s="408">
        <f>IF(B29="","",VLOOKUP(B29,T_01!$CB$9:$CE$39,3,FALSE))</f>
        <v>0</v>
      </c>
      <c r="S29" s="465"/>
    </row>
    <row r="30" spans="2:20" ht="15.75" customHeight="1">
      <c r="B30" s="147">
        <f>T_01!CB27</f>
        <v>42142</v>
      </c>
      <c r="C30" s="148" t="str">
        <f>T_01!CC27</f>
        <v>Di</v>
      </c>
      <c r="D30" s="338"/>
      <c r="E30" s="339"/>
      <c r="F30" s="338"/>
      <c r="G30" s="339"/>
      <c r="H30" s="550"/>
      <c r="I30" s="342"/>
      <c r="J30" s="341"/>
      <c r="K30" s="342"/>
      <c r="L30" s="341">
        <f>SUM(T_01!BY27)</f>
        <v>0</v>
      </c>
      <c r="M30" s="342">
        <f>IF(T_01!BY27=0,0,SUM(T_01!$BY$9+T_01!BY10+T_01!BY11+T_01!BY12+T_01!BY13+T_01!BY14+T_01!BY15+T_01!BY16+T_01!BY17+T_01!BY18+T_01!BY19+T_01!BY20+T_01!BY21+T_01!BY22+T_01!BY23+T_01!BY24+T_01!BY25+T_01!BY26+T_01!BY27))</f>
        <v>0</v>
      </c>
      <c r="N30" s="348"/>
      <c r="O30" s="340"/>
      <c r="P30" s="115" t="str">
        <f>IF(T_01!CE27="",TRANSPOSE(T_01!CA27),T_01!CE27)</f>
        <v xml:space="preserve"> </v>
      </c>
      <c r="Q30" s="408" t="str">
        <f>IF(T_01!CE27="","",1)</f>
        <v/>
      </c>
      <c r="R30" s="408">
        <f>IF(B30="","",VLOOKUP(B30,T_01!$CB$9:$CE$39,3,FALSE))</f>
        <v>0</v>
      </c>
      <c r="S30" s="554">
        <f>SUM(L24:L30)</f>
        <v>0</v>
      </c>
    </row>
    <row r="31" spans="2:20" ht="15.75" customHeight="1">
      <c r="B31" s="147">
        <f>T_01!CB28</f>
        <v>42143</v>
      </c>
      <c r="C31" s="148" t="str">
        <f>T_01!CC28</f>
        <v>Lu</v>
      </c>
      <c r="D31" s="421"/>
      <c r="E31" s="422"/>
      <c r="F31" s="421"/>
      <c r="G31" s="422"/>
      <c r="H31" s="421"/>
      <c r="I31" s="422"/>
      <c r="J31" s="421"/>
      <c r="K31" s="422"/>
      <c r="L31" s="368">
        <f>SUM(T_01!BY28)</f>
        <v>0</v>
      </c>
      <c r="M31" s="369">
        <f>IF(T_01!BY28=0,0,SUM(T_01!$BY$9+T_01!BY10+T_01!BY11+T_01!BY12+T_01!BY13+T_01!BY14+T_01!BY15+T_01!BY16+T_01!BY17+T_01!BY18+T_01!BY19+T_01!BY20+T_01!BY21+T_01!BY22+T_01!BY23+T_01!BY24+T_01!BY25+T_01!BY26+T_01!BY27+T_01!BY28))</f>
        <v>0</v>
      </c>
      <c r="N31" s="277"/>
      <c r="O31" s="9"/>
      <c r="P31" s="279" t="str">
        <f>IF(T_01!CE28="",TRANSPOSE(T_01!CA28),T_01!CE28)</f>
        <v xml:space="preserve"> </v>
      </c>
      <c r="Q31" s="408" t="e">
        <f>IF(T_01!#REF!="","",1)</f>
        <v>#REF!</v>
      </c>
      <c r="R31" s="408">
        <f>IF(B31="","",VLOOKUP(B31,T_01!$CB$9:$CE$39,3,FALSE))</f>
        <v>0</v>
      </c>
      <c r="S31" s="399"/>
      <c r="T31" s="439"/>
    </row>
    <row r="32" spans="2:20" ht="15.75" customHeight="1">
      <c r="B32" s="147">
        <f>T_01!CB29</f>
        <v>42144</v>
      </c>
      <c r="C32" s="148" t="str">
        <f>T_01!CC29</f>
        <v>Ma</v>
      </c>
      <c r="D32" s="421"/>
      <c r="E32" s="422"/>
      <c r="F32" s="421"/>
      <c r="G32" s="422"/>
      <c r="H32" s="421"/>
      <c r="I32" s="422"/>
      <c r="J32" s="421"/>
      <c r="K32" s="422"/>
      <c r="L32" s="368">
        <f>SUM(T_01!BY29)</f>
        <v>0</v>
      </c>
      <c r="M32" s="369">
        <f>IF(T_01!BY29=0,0,SUM(T_01!$BY$9+T_01!BY10+T_01!BY11+T_01!BY12+T_01!BY13+T_01!BY14+T_01!BY15+T_01!BY16+T_01!BY17+T_01!BY18+T_01!BY19+T_01!BY20+T_01!BY21+T_01!BY22+T_01!BY23+T_01!BY24+T_01!BY25+T_01!BY26+T_01!BY27+T_01!BY28+T_01!BY29))</f>
        <v>0</v>
      </c>
      <c r="N32" s="277"/>
      <c r="O32" s="9"/>
      <c r="P32" s="279" t="str">
        <f>IF(T_01!CE29="",TRANSPOSE(T_01!CA29),T_01!CE29)</f>
        <v xml:space="preserve"> </v>
      </c>
      <c r="Q32" s="408" t="e">
        <f>IF(T_01!#REF!="","",1)</f>
        <v>#REF!</v>
      </c>
      <c r="R32" s="408">
        <f>IF(B32="","",VLOOKUP(B32,T_01!$CB$9:$CE$39,3,FALSE))</f>
        <v>0</v>
      </c>
      <c r="S32" s="400"/>
    </row>
    <row r="33" spans="2:20" ht="15.75" customHeight="1">
      <c r="B33" s="147">
        <f>T_01!CB30</f>
        <v>42145</v>
      </c>
      <c r="C33" s="148" t="str">
        <f>T_01!CC30</f>
        <v>Me</v>
      </c>
      <c r="D33" s="421"/>
      <c r="E33" s="422"/>
      <c r="F33" s="421"/>
      <c r="G33" s="422"/>
      <c r="H33" s="335"/>
      <c r="I33" s="337"/>
      <c r="J33" s="336"/>
      <c r="K33" s="337"/>
      <c r="L33" s="368">
        <f>SUM(T_01!BY30)</f>
        <v>0</v>
      </c>
      <c r="M33" s="369">
        <f>IF(T_01!BY30=0,0,SUM(T_01!$BY$9+T_01!BY10+T_01!BY11+T_01!BY12+T_01!BY13+T_01!BY14+T_01!BY15+T_01!BY16+T_01!BY17+T_01!BY18+T_01!BY19+T_01!BY20+T_01!BY21+T_01!BY22+T_01!BY23+T_01!BY24+T_01!BY25+T_01!BY26+T_01!BY27+T_01!BY28+T_01!BY29+T_01!BY30))</f>
        <v>0</v>
      </c>
      <c r="N33" s="277"/>
      <c r="O33" s="9"/>
      <c r="P33" s="279" t="str">
        <f>IF(T_01!CE30="",TRANSPOSE(T_01!CA30),T_01!CE30)</f>
        <v xml:space="preserve"> </v>
      </c>
      <c r="Q33" s="408" t="str">
        <f>IF(T_01!CE30="","",1)</f>
        <v/>
      </c>
      <c r="R33" s="408">
        <f>IF(B33="","",VLOOKUP(B33,T_01!$CB$9:$CE$39,3,FALSE))</f>
        <v>0</v>
      </c>
      <c r="S33" s="465"/>
    </row>
    <row r="34" spans="2:20" ht="15.75" customHeight="1">
      <c r="B34" s="147">
        <f>T_01!CB31</f>
        <v>42146</v>
      </c>
      <c r="C34" s="148" t="str">
        <f>T_01!CC31</f>
        <v>Je</v>
      </c>
      <c r="D34" s="421"/>
      <c r="E34" s="422"/>
      <c r="F34" s="421"/>
      <c r="G34" s="422"/>
      <c r="H34" s="335"/>
      <c r="I34" s="337"/>
      <c r="J34" s="336"/>
      <c r="K34" s="337"/>
      <c r="L34" s="368">
        <f>SUM(T_01!BY31)</f>
        <v>0</v>
      </c>
      <c r="M34" s="369">
        <f>IF(T_01!BY31=0,0,SUM(T_01!$BY$9+T_01!BY10+T_01!BY11+T_01!BY12+T_01!BY13+T_01!BY14+T_01!BY15+T_01!BY16+T_01!BY17+T_01!BY18+T_01!BY19+T_01!BY20+T_01!BY21+T_01!BY22+T_01!BY23+T_01!BY24+T_01!BY25+T_01!BY26+T_01!BY27+T_01!BY28+T_01!BY29+T_01!BY30+T_01!BY31))</f>
        <v>0</v>
      </c>
      <c r="N34" s="277"/>
      <c r="O34" s="9"/>
      <c r="P34" s="279" t="str">
        <f>IF(T_01!CE31="",TRANSPOSE(T_01!CA31),T_01!CE31)</f>
        <v xml:space="preserve"> </v>
      </c>
      <c r="Q34" s="408" t="str">
        <f>IF(T_01!CE31="","",1)</f>
        <v/>
      </c>
      <c r="R34" s="408">
        <f>IF(B34="","",VLOOKUP(B34,T_01!$CB$9:$CE$39,3,FALSE))</f>
        <v>0</v>
      </c>
      <c r="S34" s="465"/>
    </row>
    <row r="35" spans="2:20" ht="15.75" customHeight="1">
      <c r="B35" s="147">
        <f>T_01!CB32</f>
        <v>42147</v>
      </c>
      <c r="C35" s="148" t="str">
        <f>T_01!CC32</f>
        <v>Ve</v>
      </c>
      <c r="D35" s="421"/>
      <c r="E35" s="422"/>
      <c r="F35" s="421"/>
      <c r="G35" s="422"/>
      <c r="H35" s="335"/>
      <c r="I35" s="337"/>
      <c r="J35" s="336"/>
      <c r="K35" s="337"/>
      <c r="L35" s="368">
        <f>SUM(T_01!BY32)</f>
        <v>0</v>
      </c>
      <c r="M35" s="369">
        <f>IF(T_01!BY32=0,0,SUM(T_01!$BY$9+T_01!BY10+T_01!BY11+T_01!BY12+T_01!BY13+T_01!BY14+T_01!BY15+T_01!BY16+T_01!BY17+T_01!BY18+T_01!BY19+T_01!BY20+T_01!BY21+T_01!BY22+T_01!BY23+T_01!BY24+T_01!BY25+T_01!BY26+T_01!BY27+T_01!BY28+T_01!BY29+T_01!BY30+T_01!BY31+T_01!BY32))</f>
        <v>0</v>
      </c>
      <c r="N35" s="277"/>
      <c r="O35" s="9"/>
      <c r="P35" s="279" t="str">
        <f>IF(T_01!CE32="",TRANSPOSE(T_01!CA32),T_01!CE32)</f>
        <v xml:space="preserve"> </v>
      </c>
      <c r="Q35" s="408" t="str">
        <f>IF(T_01!CE32="","",1)</f>
        <v/>
      </c>
      <c r="R35" s="408">
        <f>IF(B35="","",VLOOKUP(B35,T_01!$CB$9:$CE$39,3,FALSE))</f>
        <v>0</v>
      </c>
      <c r="S35" s="465"/>
    </row>
    <row r="36" spans="2:20" ht="15.75" customHeight="1">
      <c r="B36" s="147">
        <f>T_01!CB33</f>
        <v>42148</v>
      </c>
      <c r="C36" s="148" t="str">
        <f>T_01!CC33</f>
        <v>Sa</v>
      </c>
      <c r="D36" s="338"/>
      <c r="E36" s="339"/>
      <c r="F36" s="338"/>
      <c r="G36" s="339"/>
      <c r="H36" s="338"/>
      <c r="I36" s="339"/>
      <c r="J36" s="338"/>
      <c r="K36" s="339"/>
      <c r="L36" s="341">
        <f>SUM(T_01!BY33)</f>
        <v>0</v>
      </c>
      <c r="M36" s="342">
        <f>IF(T_01!BY33=0,0,SUM(T_01!$BY$9+T_01!BY10+T_01!BY11+T_01!BY12+T_01!BY13+T_01!BY14+T_01!BY15+T_01!BY16+T_01!BY17+T_01!BY18+T_01!BY19+T_01!BY20+T_01!BY21+T_01!BY22+T_01!BY23+T_01!BY24+T_01!BY25+T_01!BY26+T_01!BY27+T_01!BY28+T_01!BY29+T_01!BY30+T_01!BY31+T_01!BY32+T_01!BY33))</f>
        <v>0</v>
      </c>
      <c r="N36" s="348"/>
      <c r="O36" s="340"/>
      <c r="P36" s="115" t="str">
        <f>IF(T_01!CE33="",TRANSPOSE(T_01!CA33),T_01!CE33)</f>
        <v xml:space="preserve"> </v>
      </c>
      <c r="Q36" s="408" t="str">
        <f>IF(T_01!CE18="","",1)</f>
        <v/>
      </c>
      <c r="R36" s="408">
        <f>IF(B36="","",VLOOKUP(B36,T_01!$CB$9:$CE$39,3,FALSE))</f>
        <v>0</v>
      </c>
      <c r="S36" s="465"/>
    </row>
    <row r="37" spans="2:20" ht="15.75" customHeight="1">
      <c r="B37" s="147">
        <f>T_01!CB34</f>
        <v>42149</v>
      </c>
      <c r="C37" s="148" t="str">
        <f>T_01!CC34</f>
        <v>Di</v>
      </c>
      <c r="D37" s="338"/>
      <c r="E37" s="339"/>
      <c r="F37" s="338"/>
      <c r="G37" s="339"/>
      <c r="H37" s="550"/>
      <c r="I37" s="342"/>
      <c r="J37" s="341"/>
      <c r="K37" s="342"/>
      <c r="L37" s="341">
        <f>SUM(T_01!BY34)</f>
        <v>0</v>
      </c>
      <c r="M37" s="342">
        <f>IF(T_01!BY34=0,0,SUM(T_01!$BY$9+T_01!BY10+T_01!BY11+T_01!BY12+T_01!BY13+T_01!BY14+T_01!BY15+T_01!BY16+T_01!BY17+T_01!BY18+T_01!BY19+T_01!BY20+T_01!BY21+T_01!BY22+T_01!BY23+T_01!BY24+T_01!BY25+T_01!BY26+T_01!BY27+T_01!BY28+T_01!BY29+T_01!BY30+T_01!BY31+T_01!BY32+T_01!BY33+T_01!BY34))</f>
        <v>0</v>
      </c>
      <c r="N37" s="348"/>
      <c r="O37" s="340"/>
      <c r="P37" s="115" t="str">
        <f>IF(T_01!CE34="",TRANSPOSE(T_01!CA34),T_01!CE34)</f>
        <v xml:space="preserve"> </v>
      </c>
      <c r="Q37" s="408" t="str">
        <f>IF(T_01!CE34="","",1)</f>
        <v/>
      </c>
      <c r="R37" s="408">
        <f>IF(B37="","",VLOOKUP(B37,T_01!$CB$9:$CE$39,3,FALSE))</f>
        <v>0</v>
      </c>
      <c r="S37" s="554">
        <f>SUM(L31:L37)</f>
        <v>0</v>
      </c>
    </row>
    <row r="38" spans="2:20" ht="15.75" customHeight="1">
      <c r="B38" s="147">
        <f>T_01!CB35</f>
        <v>42150</v>
      </c>
      <c r="C38" s="148" t="str">
        <f>T_01!CC35</f>
        <v>Lu</v>
      </c>
      <c r="D38" s="421"/>
      <c r="E38" s="422"/>
      <c r="F38" s="421"/>
      <c r="G38" s="422"/>
      <c r="H38" s="421"/>
      <c r="I38" s="422"/>
      <c r="J38" s="421"/>
      <c r="K38" s="422"/>
      <c r="L38" s="368">
        <f>SUM(T_01!BY35)</f>
        <v>0</v>
      </c>
      <c r="M38" s="369">
        <f>IF(T_01!BY35=0,0,SUM(T_01!$BY$9+T_01!BY10+T_01!BY11+T_01!BY12+T_01!BY13+T_01!BY14+T_01!BY15+T_01!BY16+T_01!BY17+T_01!BY18+T_01!BY19+T_01!BY20+T_01!BY21+T_01!BY22+T_01!BY23+T_01!BY24+T_01!BY25+T_01!BY26+T_01!BY27+T_01!BY28+T_01!BY29+T_01!BY30+T_01!BY31+T_01!BY32+T_01!BY33+T_01!BY34+T_01!BY35))</f>
        <v>0</v>
      </c>
      <c r="N38" s="277"/>
      <c r="O38" s="9"/>
      <c r="P38" s="279" t="str">
        <f>IF(T_01!CE35="",TRANSPOSE(T_01!CA35),T_01!CE35)</f>
        <v xml:space="preserve"> </v>
      </c>
      <c r="Q38" s="408" t="str">
        <f>IF(T_01!CE35="","",1)</f>
        <v/>
      </c>
      <c r="R38" s="408">
        <f>IF(B38="","",VLOOKUP(B38,T_01!$CB$9:$CE$39,3,FALSE))</f>
        <v>0</v>
      </c>
      <c r="S38" s="399"/>
      <c r="T38" s="439"/>
    </row>
    <row r="39" spans="2:20" ht="15.75" customHeight="1">
      <c r="B39" s="147">
        <f>T_01!CB36</f>
        <v>42151</v>
      </c>
      <c r="C39" s="148" t="str">
        <f>T_01!CC36</f>
        <v>Ma</v>
      </c>
      <c r="D39" s="421"/>
      <c r="E39" s="422"/>
      <c r="F39" s="421"/>
      <c r="G39" s="422"/>
      <c r="H39" s="421"/>
      <c r="I39" s="422"/>
      <c r="J39" s="421"/>
      <c r="K39" s="422"/>
      <c r="L39" s="368">
        <f>SUM(T_01!BY36)</f>
        <v>0</v>
      </c>
      <c r="M39" s="369">
        <f>IF(T_01!BY36=0,0,SUM(T_01!$BY$9+T_01!BY10+T_01!BY11+T_01!BY12+T_01!BY13+T_01!BY14+T_01!BY15+T_01!BY16+T_01!BY17+T_01!BY18+T_01!BY19+T_01!BY20+T_01!BY21+T_01!BY22+T_01!BY23+T_01!BY24+T_01!BY25+T_01!BY26+T_01!BY27+T_01!BY28+T_01!BY29+T_01!BY30+T_01!BY31+T_01!BY32+T_01!BY33+T_01!BY34+T_01!BY35+T_01!BY36))</f>
        <v>0</v>
      </c>
      <c r="N39" s="277"/>
      <c r="O39" s="9"/>
      <c r="P39" s="279" t="str">
        <f>IF(T_01!CE36="",TRANSPOSE(T_01!CA36),T_01!CE36)</f>
        <v xml:space="preserve"> </v>
      </c>
      <c r="Q39" s="408" t="str">
        <f>IF(T_01!CE36="","",1)</f>
        <v/>
      </c>
      <c r="R39" s="408">
        <f>IF(B39="","",VLOOKUP(B39,T_01!$CB$9:$CE$39,3,FALSE))</f>
        <v>0</v>
      </c>
      <c r="S39" s="400"/>
    </row>
    <row r="40" spans="2:20" ht="15.75" customHeight="1">
      <c r="B40" s="147">
        <f>T_01!CB37</f>
        <v>42152</v>
      </c>
      <c r="C40" s="148" t="str">
        <f>T_01!CC37</f>
        <v>Me</v>
      </c>
      <c r="D40" s="421"/>
      <c r="E40" s="422"/>
      <c r="F40" s="421"/>
      <c r="G40" s="422"/>
      <c r="H40" s="335"/>
      <c r="I40" s="337"/>
      <c r="J40" s="336"/>
      <c r="K40" s="337"/>
      <c r="L40" s="368">
        <f>SUM(T_01!BY37)</f>
        <v>0</v>
      </c>
      <c r="M40" s="369">
        <f>IF(T_01!BY37=0,0,SUM(T_01!$BY$9+T_01!BY10+T_01!BY11+T_01!BY12+T_01!BY13+T_01!BY14+T_01!BY15+T_01!BY16+T_01!BY17+T_01!BY18+T_01!BY19+T_01!BY20+T_01!BY21+T_01!BY22+T_01!BY23+T_01!BY24+T_01!BY25+T_01!BY26+T_01!BY27+T_01!BY28+T_01!BY29+T_01!BY30+T_01!BY31+T_01!BY32+T_01!BY33+T_01!BY34+T_01!BY35+T_01!BY36+T_01!BY37))</f>
        <v>0</v>
      </c>
      <c r="N40" s="277"/>
      <c r="O40" s="9"/>
      <c r="P40" s="279" t="str">
        <f>IF(T_01!CE37="",TRANSPOSE(T_01!CA37),T_01!CE37)</f>
        <v xml:space="preserve"> </v>
      </c>
      <c r="Q40" s="408" t="str">
        <f>IF(T_01!CE37="","",1)</f>
        <v/>
      </c>
      <c r="R40" s="408">
        <f>IF(B40="","",VLOOKUP(B40,T_01!$CB$9:$CE$39,3,FALSE))</f>
        <v>0</v>
      </c>
      <c r="S40" s="465"/>
    </row>
    <row r="41" spans="2:20" ht="15.75" customHeight="1">
      <c r="B41" s="147">
        <f>T_01!CB38</f>
        <v>42153</v>
      </c>
      <c r="C41" s="148" t="str">
        <f>T_01!CC38</f>
        <v>Je</v>
      </c>
      <c r="D41" s="424"/>
      <c r="E41" s="425"/>
      <c r="F41" s="424"/>
      <c r="G41" s="425"/>
      <c r="H41" s="415"/>
      <c r="I41" s="416"/>
      <c r="J41" s="417"/>
      <c r="K41" s="416"/>
      <c r="L41" s="417">
        <f>SUM(T_01!BY38)</f>
        <v>0</v>
      </c>
      <c r="M41" s="416">
        <f>IF(T_01!BY38=0,0,SUM(T_01!$BY$9+T_01!BY10+T_01!BY11+T_01!BY12+T_01!BY13+T_01!BY14+T_01!BY15+T_01!BY16+T_01!BY17+T_01!BY18+T_01!BY19+T_01!BY20+T_01!BY21+T_01!BY22+T_01!BY23+T_01!BY24+T_01!BY25+T_01!BY26+T_01!BY27+T_01!BY28+T_01!BY29+T_01!BY30+T_01!BY31+T_01!BY32+T_01!BY33+T_01!BY34+T_01!BY35+T_01!BY36+T_01!BY37+T_01!BY38))</f>
        <v>0</v>
      </c>
      <c r="N41" s="427"/>
      <c r="O41" s="426"/>
      <c r="P41" s="420" t="str">
        <f>IF(T_01!CE38="",TRANSPOSE(T_01!CA38),T_01!CE38)</f>
        <v>Auffahrt/Ascension</v>
      </c>
      <c r="Q41" s="408">
        <f>IF(T_01!CE38="","",1)</f>
        <v>1</v>
      </c>
      <c r="R41" s="408">
        <f>IF(B41="","",VLOOKUP(B41,T_01!$CB$9:$CE$39,3,FALSE))</f>
        <v>1</v>
      </c>
      <c r="S41" s="465"/>
    </row>
    <row r="42" spans="2:20" ht="15.75" customHeight="1">
      <c r="B42" s="147">
        <f>T_01!CB39</f>
        <v>42154</v>
      </c>
      <c r="C42" s="148" t="str">
        <f>T_01!CC39</f>
        <v>Ve</v>
      </c>
      <c r="D42" s="98"/>
      <c r="E42" s="99"/>
      <c r="F42" s="98"/>
      <c r="G42" s="99"/>
      <c r="H42" s="98"/>
      <c r="I42" s="99"/>
      <c r="J42" s="98"/>
      <c r="K42" s="99"/>
      <c r="L42" s="370">
        <f>SUM(T_01!BY39)</f>
        <v>0</v>
      </c>
      <c r="M42" s="371">
        <f>IF(T_01!BY39=0,0,SUM(T_01!$BY$9+T_01!BY10+T_01!BY11+T_01!BY12+T_01!BY13+T_01!BY14+T_01!BY15+T_01!BY16+T_01!BY17+T_01!BY18+T_01!BY19+T_01!BY20+T_01!BY21+T_01!BY22+T_01!BY23+T_01!BY24+T_01!BY25+T_01!BY26+T_01!BY27+T_01!BY28+T_01!BY29+T_01!BY30+T_01!BY31+T_01!BY32+T_01!BY33+T_01!BY34+T_01!BY35+T_01!BY36+T_01!BY37+T_01!BY38+T_01!BY39))</f>
        <v>0</v>
      </c>
      <c r="N42" s="282"/>
      <c r="O42" s="101"/>
      <c r="P42" s="280" t="str">
        <f>IF(T_01!CE39="",TRANSPOSE(T_01!CA39),T_01!CE39)</f>
        <v xml:space="preserve"> </v>
      </c>
      <c r="Q42" s="408" t="str">
        <f>IF(T_01!CE39="","",1)</f>
        <v/>
      </c>
      <c r="R42" s="408">
        <f>IF(B42="","",VLOOKUP(B42,T_01!$CB$9:$CE$39,3,FALSE))</f>
        <v>0</v>
      </c>
      <c r="S42" s="465"/>
    </row>
    <row r="43" spans="2:20" ht="15" customHeight="1">
      <c r="B43" s="147"/>
      <c r="C43" s="148"/>
      <c r="D43" s="346"/>
      <c r="E43" s="346"/>
      <c r="F43" s="346"/>
      <c r="G43" s="346"/>
      <c r="H43" s="346"/>
      <c r="I43" s="346"/>
      <c r="J43" s="346"/>
      <c r="K43" s="346"/>
      <c r="L43" s="151"/>
      <c r="M43" s="151"/>
      <c r="N43" s="347"/>
      <c r="O43" s="346"/>
      <c r="P43" s="129"/>
      <c r="Q43" s="408"/>
      <c r="R43" s="408"/>
      <c r="S43" s="554">
        <f>SUM(L38:L42)</f>
        <v>0</v>
      </c>
      <c r="T43" s="439"/>
    </row>
    <row r="44" spans="2:20" ht="15" customHeight="1">
      <c r="B44" s="147"/>
      <c r="C44" s="148"/>
      <c r="D44" s="346"/>
      <c r="E44" s="346"/>
      <c r="F44" s="346"/>
      <c r="G44" s="346"/>
      <c r="H44" s="346"/>
      <c r="I44" s="346"/>
      <c r="J44" s="346"/>
      <c r="K44" s="346"/>
      <c r="L44" s="151"/>
      <c r="M44" s="151"/>
      <c r="N44" s="347"/>
      <c r="O44" s="346"/>
      <c r="P44" s="129"/>
      <c r="Q44" s="408"/>
      <c r="R44" s="408"/>
      <c r="S44" s="468"/>
    </row>
    <row r="45" spans="2:20" ht="4.5" customHeight="1">
      <c r="B45" s="147"/>
      <c r="C45" s="148"/>
      <c r="D45" s="151"/>
      <c r="E45" s="151"/>
      <c r="F45" s="151"/>
      <c r="G45" s="151"/>
      <c r="H45" s="151"/>
      <c r="I45" s="151"/>
      <c r="J45" s="151"/>
      <c r="K45" s="151"/>
      <c r="L45" s="151"/>
      <c r="M45" s="151"/>
      <c r="N45" s="128" t="s">
        <v>0</v>
      </c>
      <c r="O45" s="151">
        <v>0</v>
      </c>
      <c r="P45" s="129"/>
      <c r="Q45" s="405"/>
      <c r="R45" s="365"/>
    </row>
    <row r="46" spans="2:20" ht="15" customHeight="1">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405"/>
      <c r="R46" s="409"/>
    </row>
    <row r="47" spans="2:20" ht="15" customHeight="1">
      <c r="B47" s="149"/>
      <c r="C47" s="127"/>
      <c r="D47" s="152" t="str">
        <f>Texttabelle!E66</f>
        <v>Total des heures travaillées</v>
      </c>
      <c r="E47" s="152"/>
      <c r="F47" s="152"/>
      <c r="G47" s="152"/>
      <c r="H47" s="152"/>
      <c r="I47" s="152"/>
      <c r="J47" s="153"/>
      <c r="K47" s="153"/>
      <c r="L47" s="152">
        <f>SUM(S16,S23,S30,S37,S43)</f>
        <v>0</v>
      </c>
      <c r="M47" s="380"/>
      <c r="N47" s="461" t="str">
        <f>Texttabelle!E107</f>
        <v xml:space="preserve">pour l'année </v>
      </c>
      <c r="O47" s="153"/>
      <c r="P47" s="385">
        <f>Bilanz_bilan!D13</f>
        <v>0</v>
      </c>
      <c r="Q47" s="405"/>
      <c r="R47" s="409"/>
    </row>
    <row r="48" spans="2:20" ht="15" customHeight="1">
      <c r="B48" s="149"/>
      <c r="C48" s="127"/>
      <c r="D48" s="448" t="str">
        <f>Texttabelle!E105</f>
        <v>Solde temps de travail du mois actuel</v>
      </c>
      <c r="E48" s="413"/>
      <c r="F48" s="413"/>
      <c r="G48" s="413"/>
      <c r="H48" s="454"/>
      <c r="I48" s="454"/>
      <c r="J48" s="414"/>
      <c r="K48" s="414"/>
      <c r="L48" s="413">
        <f>L47-L46</f>
        <v>0</v>
      </c>
      <c r="M48" s="387"/>
      <c r="N48" s="240" t="str">
        <f>Texttabelle!E20</f>
        <v>Solde de vacances</v>
      </c>
      <c r="O48" s="127"/>
      <c r="P48" s="155"/>
      <c r="Q48" s="405"/>
      <c r="R48" s="409"/>
    </row>
    <row r="49" spans="2:18" ht="15" customHeight="1">
      <c r="B49" s="149"/>
      <c r="C49" s="127"/>
      <c r="D49" s="152"/>
      <c r="E49" s="152"/>
      <c r="F49" s="152"/>
      <c r="G49" s="152"/>
      <c r="H49" s="455"/>
      <c r="I49" s="455"/>
      <c r="J49" s="153"/>
      <c r="K49" s="153"/>
      <c r="L49" s="152"/>
      <c r="M49" s="380"/>
      <c r="N49" s="153" t="str">
        <f>Texttabelle!E70</f>
        <v>fin de mois</v>
      </c>
      <c r="O49" s="127"/>
      <c r="P49" s="385">
        <f ca="1">IF(TODAY()&lt;B12,0,April_avril!P49-(Bilanz_bilan!H32))</f>
        <v>0</v>
      </c>
      <c r="Q49" s="410"/>
      <c r="R49" s="88"/>
    </row>
    <row r="50" spans="2:18" ht="15" customHeight="1">
      <c r="B50" s="150"/>
      <c r="C50" s="126"/>
      <c r="D50" s="453"/>
      <c r="E50" s="160"/>
      <c r="F50" s="419"/>
      <c r="G50" s="419"/>
      <c r="H50" s="455"/>
      <c r="I50" s="455"/>
      <c r="J50" s="419"/>
      <c r="K50" s="419"/>
      <c r="L50" s="152"/>
      <c r="M50" s="152"/>
      <c r="N50" s="154"/>
      <c r="O50" s="127"/>
      <c r="P50" s="155"/>
      <c r="Q50" s="404" t="str">
        <f>IF(T_01!O43="","",1)</f>
        <v/>
      </c>
    </row>
    <row r="51" spans="2:18" ht="15" customHeight="1">
      <c r="B51" s="150"/>
      <c r="C51" s="126"/>
      <c r="D51" s="453"/>
      <c r="E51" s="160"/>
      <c r="F51" s="419"/>
      <c r="G51" s="419"/>
      <c r="H51" s="440"/>
      <c r="I51" s="440"/>
      <c r="J51" s="419"/>
      <c r="K51" s="419"/>
      <c r="L51" s="152"/>
      <c r="M51" s="152"/>
      <c r="N51" s="154"/>
      <c r="O51" s="127"/>
      <c r="P51" s="155"/>
      <c r="Q51" s="404"/>
    </row>
    <row r="52" spans="2:18" ht="7.5" customHeight="1">
      <c r="B52" s="150"/>
      <c r="C52" s="126"/>
      <c r="D52" s="159"/>
      <c r="E52" s="160"/>
      <c r="F52" s="160"/>
      <c r="G52" s="160"/>
      <c r="H52" s="160"/>
      <c r="I52" s="160"/>
      <c r="J52" s="160"/>
      <c r="K52" s="160"/>
      <c r="L52" s="273"/>
      <c r="M52" s="161"/>
      <c r="N52" s="154"/>
      <c r="O52" s="160"/>
      <c r="P52" s="155"/>
      <c r="Q52" s="404"/>
    </row>
    <row r="53" spans="2:18" ht="19.5" customHeight="1">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c r="Q53" s="404"/>
    </row>
    <row r="54" spans="2:18" ht="7.5" customHeight="1" thickBot="1">
      <c r="B54" s="135"/>
      <c r="C54" s="136"/>
      <c r="D54" s="137"/>
      <c r="E54" s="137"/>
      <c r="F54" s="137"/>
      <c r="G54" s="137"/>
      <c r="H54" s="137"/>
      <c r="I54" s="137"/>
      <c r="J54" s="137"/>
      <c r="K54" s="137"/>
      <c r="L54" s="137"/>
      <c r="M54" s="137"/>
      <c r="N54" s="138"/>
      <c r="O54" s="137"/>
      <c r="P54" s="139"/>
      <c r="Q54" s="404"/>
    </row>
    <row r="55" spans="2:18" ht="7.5" customHeight="1">
      <c r="B55" s="106"/>
      <c r="C55" s="107"/>
      <c r="D55" s="108"/>
      <c r="E55" s="108"/>
      <c r="F55" s="108"/>
      <c r="G55" s="108"/>
      <c r="H55" s="108"/>
      <c r="I55" s="108"/>
      <c r="J55" s="108"/>
      <c r="K55" s="108"/>
      <c r="L55" s="108"/>
      <c r="M55" s="108"/>
      <c r="N55" s="109"/>
      <c r="O55" s="108"/>
      <c r="P55" s="110"/>
      <c r="Q55" s="404"/>
    </row>
    <row r="56" spans="2:18" ht="15" customHeight="1">
      <c r="B56" s="119" t="s">
        <v>6</v>
      </c>
      <c r="C56" s="112"/>
      <c r="D56" s="113"/>
      <c r="E56" s="113"/>
      <c r="F56" s="113"/>
      <c r="G56" s="113"/>
      <c r="H56" s="113"/>
      <c r="I56" s="113"/>
      <c r="J56" s="116" t="str">
        <f>Texttabelle!E75</f>
        <v>Enregistrement du temps de travail</v>
      </c>
      <c r="K56" s="113"/>
      <c r="L56" s="113"/>
      <c r="M56" s="113"/>
      <c r="N56" s="292"/>
      <c r="O56" s="113"/>
      <c r="P56" s="115"/>
      <c r="Q56" s="404"/>
    </row>
    <row r="57" spans="2:18" ht="7.5" customHeight="1">
      <c r="B57" s="111"/>
      <c r="C57" s="112"/>
      <c r="D57" s="113"/>
      <c r="E57" s="113"/>
      <c r="F57" s="113"/>
      <c r="G57" s="113"/>
      <c r="H57" s="113"/>
      <c r="I57" s="113"/>
      <c r="J57" s="114"/>
      <c r="K57" s="113"/>
      <c r="L57" s="113"/>
      <c r="M57" s="113"/>
      <c r="N57" s="292"/>
      <c r="O57" s="113"/>
      <c r="P57" s="115"/>
      <c r="Q57" s="404"/>
    </row>
    <row r="58" spans="2:18" ht="15" customHeight="1">
      <c r="B58" s="120" t="str">
        <f>"1 "&amp;Texttabelle!E35</f>
        <v>1 vacances</v>
      </c>
      <c r="C58" s="112"/>
      <c r="D58" s="294">
        <f>SUMIF(N12:N45,1,O12:O45)</f>
        <v>0</v>
      </c>
      <c r="E58" s="113"/>
      <c r="F58" s="113"/>
      <c r="G58" s="113"/>
      <c r="H58" s="113"/>
      <c r="I58" s="113"/>
      <c r="J58" s="114" t="str">
        <f>Texttabelle!E76</f>
        <v>Entrée valeur positive: 1:00</v>
      </c>
      <c r="K58" s="113"/>
      <c r="L58" s="113"/>
      <c r="M58" s="113"/>
      <c r="N58" s="292"/>
      <c r="O58" s="113"/>
      <c r="P58" s="115"/>
      <c r="Q58" s="404"/>
    </row>
    <row r="59" spans="2:18" ht="15" customHeight="1">
      <c r="B59" s="120" t="str">
        <f>"2 "&amp;Texttabelle!E36</f>
        <v>2 maladie</v>
      </c>
      <c r="C59" s="112"/>
      <c r="D59" s="294">
        <f>SUMIF(N12:N45,2,O12:O45)</f>
        <v>0</v>
      </c>
      <c r="E59" s="113"/>
      <c r="F59" s="113"/>
      <c r="G59" s="113"/>
      <c r="H59" s="113"/>
      <c r="I59" s="113"/>
      <c r="J59" s="114" t="str">
        <f>Texttabelle!E77</f>
        <v>Entrée valeur négative: -"1:00"</v>
      </c>
      <c r="K59" s="113"/>
      <c r="L59" s="113"/>
      <c r="M59" s="113"/>
      <c r="N59" s="292"/>
      <c r="O59" s="113"/>
      <c r="P59" s="115"/>
      <c r="Q59" s="404"/>
    </row>
    <row r="60" spans="2:18" ht="15" customHeight="1">
      <c r="B60" s="120" t="str">
        <f>"3 "&amp;Texttabelle!E37</f>
        <v>3 accident</v>
      </c>
      <c r="C60" s="112"/>
      <c r="D60" s="294">
        <f>SUMIF(N12:N45,3,O12:O45)</f>
        <v>0</v>
      </c>
      <c r="E60" s="113"/>
      <c r="F60" s="113"/>
      <c r="G60" s="113"/>
      <c r="H60" s="113"/>
      <c r="I60" s="113"/>
      <c r="J60" s="114"/>
      <c r="K60" s="113"/>
      <c r="L60" s="113"/>
      <c r="M60" s="113"/>
      <c r="N60" s="292"/>
      <c r="O60" s="113"/>
      <c r="P60" s="115"/>
      <c r="Q60" s="404"/>
    </row>
    <row r="61" spans="2:18" ht="15" customHeight="1">
      <c r="B61" s="120" t="str">
        <f>"4 "&amp;Texttabelle!E38</f>
        <v>4 militaire / s. civil / maternité</v>
      </c>
      <c r="C61" s="112"/>
      <c r="D61" s="294">
        <f>SUMIF(N12:N45,4,O12:O45)</f>
        <v>0</v>
      </c>
      <c r="E61" s="115" t="str">
        <f>"9 "&amp;Texttabelle!E74</f>
        <v>9 correction</v>
      </c>
      <c r="F61" s="124"/>
      <c r="G61" s="124"/>
      <c r="H61" s="294">
        <f>SUMIF(N12:N45,9,O12:O45)</f>
        <v>0</v>
      </c>
      <c r="I61" s="124"/>
      <c r="J61" s="116" t="str">
        <f>Texttabelle!E78</f>
        <v>vacances:</v>
      </c>
      <c r="K61" s="113"/>
      <c r="L61" s="113"/>
      <c r="M61" s="113"/>
      <c r="N61" s="292"/>
      <c r="O61" s="113"/>
      <c r="P61" s="115"/>
      <c r="Q61" s="404"/>
    </row>
    <row r="62" spans="2:18" ht="15" customHeight="1">
      <c r="B62" s="120" t="str">
        <f>"5 "&amp;Texttabelle!E39</f>
        <v>5 absence payée</v>
      </c>
      <c r="C62" s="112"/>
      <c r="D62" s="294">
        <f>SUMIF(N12:N45,5,O12:O45)</f>
        <v>0</v>
      </c>
      <c r="E62" s="563" t="str">
        <f>"10 "&amp;Texttabelle!E85</f>
        <v xml:space="preserve">10 Trav. suppl. pris </v>
      </c>
      <c r="F62" s="113"/>
      <c r="G62" s="113"/>
      <c r="H62" s="294">
        <f>SUMIF(N12:N45,10,O12:O45)</f>
        <v>0</v>
      </c>
      <c r="I62" s="113"/>
      <c r="J62" s="114" t="str">
        <f>Texttabelle!E79</f>
        <v>selon taux d'activité (100% = 8:00 h / 80% = 6:24 h)</v>
      </c>
      <c r="K62" s="113"/>
      <c r="L62" s="113"/>
      <c r="M62" s="113"/>
      <c r="N62" s="292"/>
      <c r="O62" s="113"/>
      <c r="P62" s="115"/>
      <c r="Q62" s="404"/>
    </row>
    <row r="63" spans="2:18" ht="7.5" customHeight="1" thickBot="1">
      <c r="B63" s="117"/>
      <c r="C63" s="118"/>
      <c r="D63" s="121"/>
      <c r="E63" s="121"/>
      <c r="F63" s="121"/>
      <c r="G63" s="121"/>
      <c r="H63" s="121"/>
      <c r="I63" s="121"/>
      <c r="J63" s="121"/>
      <c r="K63" s="121"/>
      <c r="L63" s="121"/>
      <c r="M63" s="121"/>
      <c r="N63" s="122"/>
      <c r="O63" s="121"/>
      <c r="P63" s="123"/>
      <c r="Q63" s="404"/>
    </row>
    <row r="64" spans="2:18" ht="15" customHeight="1">
      <c r="B64" s="77"/>
      <c r="C64" s="77"/>
      <c r="D64" s="78"/>
      <c r="E64" s="78"/>
      <c r="F64" s="78"/>
      <c r="G64" s="78"/>
      <c r="H64" s="78"/>
      <c r="I64" s="78"/>
      <c r="J64" s="78"/>
      <c r="K64" s="78"/>
      <c r="L64" s="78"/>
      <c r="M64" s="78"/>
      <c r="N64" s="79"/>
      <c r="O64" s="78"/>
      <c r="P64" s="80"/>
      <c r="Q64" s="404"/>
    </row>
    <row r="65" spans="2:17" ht="186" customHeight="1">
      <c r="B65" s="575">
        <f>Texttabelle!E80</f>
        <v>0</v>
      </c>
      <c r="C65" s="576"/>
      <c r="D65" s="576"/>
      <c r="E65" s="576"/>
      <c r="F65" s="576"/>
      <c r="G65" s="576"/>
      <c r="H65" s="576"/>
      <c r="I65" s="576"/>
      <c r="J65" s="576"/>
      <c r="K65" s="576"/>
      <c r="L65" s="576"/>
      <c r="M65" s="576"/>
      <c r="N65" s="576"/>
      <c r="O65" s="576"/>
      <c r="P65" s="576"/>
      <c r="Q65" s="404"/>
    </row>
    <row r="66" spans="2:17" ht="15" customHeight="1">
      <c r="B66" s="77"/>
      <c r="C66" s="78"/>
      <c r="D66" s="78"/>
      <c r="E66" s="78"/>
      <c r="F66" s="78"/>
      <c r="G66" s="78"/>
      <c r="H66" s="78"/>
      <c r="I66" s="77"/>
      <c r="J66" s="77"/>
      <c r="K66" s="77"/>
      <c r="L66" s="78"/>
      <c r="M66" s="78"/>
      <c r="N66" s="78"/>
      <c r="O66" s="78"/>
      <c r="P66" s="81"/>
      <c r="Q66" s="410"/>
    </row>
    <row r="67" spans="2:17" ht="171.75" customHeight="1">
      <c r="B67" s="575">
        <f>Texttabelle!E81</f>
        <v>0</v>
      </c>
      <c r="C67" s="576"/>
      <c r="D67" s="576"/>
      <c r="E67" s="576"/>
      <c r="F67" s="576"/>
      <c r="G67" s="576"/>
      <c r="H67" s="576"/>
      <c r="I67" s="576"/>
      <c r="J67" s="576"/>
      <c r="K67" s="576"/>
      <c r="L67" s="576"/>
      <c r="M67" s="576"/>
      <c r="N67" s="576"/>
      <c r="O67" s="576"/>
      <c r="P67" s="576"/>
      <c r="Q67" s="87"/>
    </row>
    <row r="68" spans="2:17" ht="15" customHeight="1">
      <c r="B68" s="77"/>
      <c r="C68" s="78"/>
      <c r="D68" s="78"/>
      <c r="E68" s="78"/>
      <c r="F68" s="78"/>
      <c r="G68" s="78"/>
      <c r="H68" s="78"/>
      <c r="I68" s="77"/>
      <c r="J68" s="77"/>
      <c r="K68" s="77"/>
      <c r="L68" s="78"/>
      <c r="M68" s="78"/>
      <c r="N68" s="78"/>
      <c r="O68" s="78"/>
      <c r="P68" s="81"/>
      <c r="Q68" s="410"/>
    </row>
    <row r="69" spans="2:17" ht="15" customHeight="1">
      <c r="B69" s="77"/>
      <c r="C69" s="78"/>
      <c r="D69" s="78"/>
      <c r="E69" s="78"/>
      <c r="F69" s="78"/>
      <c r="G69" s="78"/>
      <c r="H69" s="78"/>
      <c r="I69" s="77"/>
      <c r="J69" s="77"/>
      <c r="K69" s="77"/>
      <c r="L69" s="78"/>
      <c r="M69" s="78"/>
      <c r="N69" s="78"/>
      <c r="O69" s="78"/>
      <c r="P69" s="81"/>
      <c r="Q69" s="410"/>
    </row>
    <row r="70" spans="2:17" ht="15" customHeight="1">
      <c r="B70" s="77"/>
      <c r="C70" s="78"/>
      <c r="D70" s="78"/>
      <c r="E70" s="78"/>
      <c r="F70" s="78"/>
      <c r="G70" s="78"/>
      <c r="H70" s="78"/>
      <c r="I70" s="77"/>
      <c r="J70" s="77"/>
      <c r="K70" s="77"/>
      <c r="L70" s="78"/>
      <c r="M70" s="78"/>
      <c r="N70" s="78"/>
      <c r="O70" s="78"/>
      <c r="P70" s="81"/>
      <c r="Q70" s="410"/>
    </row>
    <row r="71" spans="2:17" ht="15" customHeight="1">
      <c r="B71" s="77"/>
      <c r="C71" s="78"/>
      <c r="D71" s="78"/>
      <c r="E71" s="78"/>
      <c r="F71" s="78"/>
      <c r="G71" s="78"/>
      <c r="H71" s="78"/>
      <c r="I71" s="77"/>
      <c r="J71" s="77"/>
      <c r="K71" s="77"/>
      <c r="L71" s="78"/>
      <c r="M71" s="78"/>
      <c r="N71" s="78"/>
      <c r="O71" s="78"/>
      <c r="P71" s="81"/>
      <c r="Q71" s="410"/>
    </row>
    <row r="72" spans="2:17" ht="15" customHeight="1">
      <c r="B72" s="77"/>
      <c r="C72" s="78"/>
      <c r="D72" s="78"/>
      <c r="E72" s="78"/>
      <c r="F72" s="78"/>
      <c r="G72" s="78"/>
      <c r="H72" s="78"/>
      <c r="I72" s="77"/>
      <c r="J72" s="77"/>
      <c r="K72" s="77"/>
      <c r="L72" s="78"/>
      <c r="M72" s="78"/>
      <c r="N72" s="78"/>
      <c r="O72" s="78"/>
      <c r="P72" s="81"/>
      <c r="Q72" s="410"/>
    </row>
    <row r="73" spans="2:17" ht="15" customHeight="1">
      <c r="B73" s="77"/>
      <c r="C73" s="78"/>
      <c r="D73" s="78"/>
      <c r="E73" s="78"/>
      <c r="F73" s="78"/>
      <c r="G73" s="78"/>
      <c r="H73" s="78"/>
      <c r="I73" s="77"/>
      <c r="J73" s="77"/>
      <c r="K73" s="77"/>
      <c r="L73" s="78"/>
      <c r="M73" s="78"/>
      <c r="N73" s="78"/>
      <c r="O73" s="78"/>
      <c r="P73" s="81"/>
      <c r="Q73" s="410"/>
    </row>
    <row r="74" spans="2:17" ht="15" customHeight="1">
      <c r="B74" s="77"/>
      <c r="C74" s="78"/>
      <c r="D74" s="78"/>
      <c r="E74" s="78"/>
      <c r="F74" s="78"/>
      <c r="G74" s="78"/>
      <c r="H74" s="78"/>
      <c r="I74" s="77"/>
      <c r="J74" s="77"/>
      <c r="K74" s="77"/>
      <c r="L74" s="78"/>
      <c r="M74" s="78"/>
      <c r="N74" s="78"/>
      <c r="O74" s="78"/>
      <c r="P74" s="81"/>
      <c r="Q74" s="410"/>
    </row>
    <row r="75" spans="2:17" ht="15" customHeight="1">
      <c r="B75" s="77"/>
      <c r="C75" s="78"/>
      <c r="D75" s="78"/>
      <c r="E75" s="78"/>
      <c r="F75" s="78"/>
      <c r="G75" s="78"/>
      <c r="H75" s="78"/>
      <c r="I75" s="77"/>
      <c r="J75" s="77"/>
      <c r="K75" s="77"/>
      <c r="L75" s="78"/>
      <c r="M75" s="78"/>
      <c r="N75" s="78"/>
      <c r="O75" s="78"/>
      <c r="P75" s="81"/>
      <c r="Q75" s="410"/>
    </row>
    <row r="76" spans="2:17" ht="15" customHeight="1">
      <c r="B76" s="77"/>
      <c r="C76" s="78"/>
      <c r="D76" s="78"/>
      <c r="E76" s="78"/>
      <c r="F76" s="78"/>
      <c r="G76" s="78"/>
      <c r="H76" s="78"/>
      <c r="I76" s="77"/>
      <c r="J76" s="77"/>
      <c r="K76" s="77"/>
      <c r="L76" s="78"/>
      <c r="M76" s="78"/>
      <c r="N76" s="78"/>
      <c r="O76" s="78"/>
      <c r="P76" s="81"/>
      <c r="Q76" s="410"/>
    </row>
    <row r="77" spans="2:17" ht="15" customHeight="1">
      <c r="B77" s="77"/>
      <c r="C77" s="78"/>
      <c r="D77" s="78"/>
      <c r="E77" s="78"/>
      <c r="F77" s="78"/>
      <c r="G77" s="78"/>
      <c r="H77" s="78"/>
      <c r="I77" s="77"/>
      <c r="J77" s="77"/>
      <c r="K77" s="77"/>
      <c r="L77" s="78"/>
      <c r="M77" s="78"/>
      <c r="N77" s="78"/>
      <c r="O77" s="78"/>
      <c r="P77" s="81"/>
      <c r="Q77" s="410"/>
    </row>
    <row r="78" spans="2:17" ht="15" customHeight="1">
      <c r="C78" s="259"/>
      <c r="I78" s="254"/>
      <c r="J78" s="254"/>
      <c r="K78" s="254"/>
    </row>
    <row r="79" spans="2:17" ht="15" customHeight="1">
      <c r="C79" s="259"/>
      <c r="I79" s="254"/>
      <c r="J79" s="254"/>
      <c r="K79" s="254"/>
    </row>
    <row r="80" spans="2:17" ht="15" customHeight="1">
      <c r="C80" s="259"/>
      <c r="I80" s="254"/>
      <c r="J80" s="254"/>
      <c r="K80" s="254"/>
    </row>
    <row r="81" spans="3:11" ht="15" customHeight="1">
      <c r="C81" s="259"/>
      <c r="I81" s="254"/>
      <c r="J81" s="254"/>
      <c r="K81" s="254"/>
    </row>
    <row r="82" spans="3:11" ht="15" customHeight="1">
      <c r="C82" s="259"/>
      <c r="I82" s="254"/>
      <c r="J82" s="254"/>
      <c r="K82" s="254"/>
    </row>
    <row r="83" spans="3:11" ht="15" customHeight="1">
      <c r="C83" s="259"/>
      <c r="I83" s="254"/>
      <c r="J83" s="254"/>
      <c r="K83" s="254"/>
    </row>
    <row r="84" spans="3:11" ht="15" customHeight="1">
      <c r="C84" s="259"/>
      <c r="I84" s="254"/>
      <c r="J84" s="254"/>
      <c r="K84" s="254"/>
    </row>
    <row r="85" spans="3:11" ht="15" customHeight="1">
      <c r="C85" s="259"/>
      <c r="I85" s="254"/>
      <c r="J85" s="254"/>
      <c r="K85" s="254"/>
    </row>
    <row r="86" spans="3:11" ht="15" customHeight="1">
      <c r="C86" s="259"/>
      <c r="I86" s="254"/>
      <c r="J86" s="254"/>
      <c r="K86" s="254"/>
    </row>
    <row r="87" spans="3:11" ht="15" customHeight="1">
      <c r="C87" s="259"/>
      <c r="I87" s="254"/>
      <c r="J87" s="254"/>
      <c r="K87" s="254"/>
    </row>
    <row r="88" spans="3:11" ht="15" customHeight="1">
      <c r="C88" s="259"/>
      <c r="I88" s="254"/>
      <c r="J88" s="254"/>
      <c r="K88" s="254"/>
    </row>
    <row r="89" spans="3:11" ht="15" customHeight="1">
      <c r="C89" s="259"/>
      <c r="I89" s="254"/>
      <c r="J89" s="254"/>
      <c r="K89" s="254"/>
    </row>
    <row r="90" spans="3:11" ht="15" customHeight="1">
      <c r="C90" s="259"/>
      <c r="I90" s="254"/>
      <c r="J90" s="254"/>
      <c r="K90" s="254"/>
    </row>
    <row r="91" spans="3:11" ht="15" customHeight="1">
      <c r="C91" s="259"/>
      <c r="I91" s="254"/>
      <c r="J91" s="254"/>
      <c r="K91" s="254"/>
    </row>
    <row r="92" spans="3:11" ht="15" customHeight="1">
      <c r="C92" s="259"/>
      <c r="I92" s="254"/>
      <c r="J92" s="254"/>
      <c r="K92" s="254"/>
    </row>
    <row r="93" spans="3:11" ht="15" customHeight="1">
      <c r="C93" s="259"/>
      <c r="I93" s="254"/>
      <c r="J93" s="254"/>
      <c r="K93" s="254"/>
    </row>
    <row r="94" spans="3:11" ht="15" customHeight="1">
      <c r="C94" s="259"/>
      <c r="I94" s="254"/>
      <c r="J94" s="254"/>
      <c r="K94" s="254"/>
    </row>
    <row r="95" spans="3:11" ht="15" customHeight="1">
      <c r="C95" s="259"/>
      <c r="I95" s="254"/>
      <c r="J95" s="254"/>
      <c r="K95" s="254"/>
    </row>
    <row r="96" spans="3:11" ht="15" customHeight="1">
      <c r="C96" s="259"/>
      <c r="I96" s="254"/>
      <c r="J96" s="254"/>
      <c r="K96" s="254"/>
    </row>
    <row r="97" spans="3:11" ht="15" customHeight="1">
      <c r="C97" s="259"/>
      <c r="I97" s="254"/>
      <c r="J97" s="254"/>
      <c r="K97" s="254"/>
    </row>
    <row r="98" spans="3:11" ht="15" customHeight="1">
      <c r="C98" s="259"/>
      <c r="I98" s="254"/>
      <c r="J98" s="254"/>
      <c r="K98" s="254"/>
    </row>
    <row r="99" spans="3:11" ht="15" customHeight="1">
      <c r="C99" s="259"/>
      <c r="I99" s="254"/>
      <c r="J99" s="254"/>
      <c r="K99" s="254"/>
    </row>
    <row r="100" spans="3:11" ht="15" customHeight="1">
      <c r="C100" s="259"/>
      <c r="I100" s="254"/>
      <c r="J100" s="254"/>
      <c r="K100" s="254"/>
    </row>
    <row r="101" spans="3:11" ht="15" customHeight="1">
      <c r="C101" s="259"/>
      <c r="I101" s="254"/>
      <c r="J101" s="254"/>
      <c r="K101" s="254"/>
    </row>
    <row r="102" spans="3:11" ht="15" customHeight="1">
      <c r="C102" s="259"/>
      <c r="I102" s="254"/>
      <c r="J102" s="254"/>
      <c r="K102" s="254"/>
    </row>
    <row r="103" spans="3:11" ht="15" customHeight="1">
      <c r="C103" s="259"/>
      <c r="I103" s="254"/>
      <c r="J103" s="254"/>
      <c r="K103" s="254"/>
    </row>
    <row r="104" spans="3:11" ht="15" customHeight="1">
      <c r="C104" s="259"/>
      <c r="I104" s="254"/>
      <c r="J104" s="254"/>
      <c r="K104" s="254"/>
    </row>
    <row r="105" spans="3:11" ht="15" customHeight="1">
      <c r="C105" s="259"/>
      <c r="I105" s="254"/>
      <c r="J105" s="254"/>
      <c r="K105" s="254"/>
    </row>
    <row r="106" spans="3:11" ht="15" customHeight="1">
      <c r="C106" s="259"/>
      <c r="I106" s="254"/>
      <c r="J106" s="254"/>
      <c r="K106" s="254"/>
    </row>
    <row r="107" spans="3:11" ht="15" customHeight="1">
      <c r="C107" s="259"/>
      <c r="I107" s="254"/>
      <c r="J107" s="254"/>
      <c r="K107" s="254"/>
    </row>
    <row r="108" spans="3:11" ht="15" customHeight="1">
      <c r="C108" s="259"/>
      <c r="I108" s="254"/>
      <c r="J108" s="254"/>
      <c r="K108" s="254"/>
    </row>
    <row r="109" spans="3:11" ht="15" customHeight="1">
      <c r="C109" s="259"/>
      <c r="I109" s="254"/>
      <c r="J109" s="254"/>
      <c r="K109" s="254"/>
    </row>
    <row r="110" spans="3:11" ht="15" customHeight="1">
      <c r="C110" s="259"/>
      <c r="I110" s="254"/>
      <c r="J110" s="254"/>
      <c r="K110" s="254"/>
    </row>
    <row r="111" spans="3:11" ht="15" customHeight="1">
      <c r="C111" s="259"/>
      <c r="I111" s="254"/>
      <c r="J111" s="254"/>
      <c r="K111" s="254"/>
    </row>
    <row r="112" spans="3:11" ht="15" customHeight="1">
      <c r="C112" s="259"/>
      <c r="I112" s="254"/>
      <c r="J112" s="254"/>
      <c r="K112" s="254"/>
    </row>
    <row r="113" spans="3:11" ht="15" customHeight="1">
      <c r="C113" s="259"/>
      <c r="I113" s="254"/>
      <c r="J113" s="254"/>
      <c r="K113" s="254"/>
    </row>
    <row r="114" spans="3:11" ht="15" customHeight="1">
      <c r="C114" s="259"/>
      <c r="I114" s="254"/>
      <c r="J114" s="254"/>
      <c r="K114" s="254"/>
    </row>
    <row r="115" spans="3:11" ht="15" customHeight="1">
      <c r="C115" s="259"/>
      <c r="I115" s="254"/>
      <c r="J115" s="254"/>
      <c r="K115" s="254"/>
    </row>
    <row r="116" spans="3:11" ht="15" customHeight="1">
      <c r="C116" s="259"/>
      <c r="I116" s="254"/>
      <c r="J116" s="254"/>
      <c r="K116" s="254"/>
    </row>
    <row r="117" spans="3:11" ht="15" customHeight="1">
      <c r="C117" s="259"/>
      <c r="I117" s="254"/>
      <c r="J117" s="254"/>
      <c r="K117" s="254"/>
    </row>
    <row r="118" spans="3:11" ht="15" customHeight="1">
      <c r="C118" s="259"/>
      <c r="I118" s="254"/>
      <c r="J118" s="254"/>
      <c r="K118" s="254"/>
    </row>
    <row r="119" spans="3:11" ht="15" customHeight="1">
      <c r="C119" s="259"/>
      <c r="I119" s="254"/>
      <c r="J119" s="254"/>
      <c r="K119" s="254"/>
    </row>
    <row r="120" spans="3:11" ht="15" customHeight="1">
      <c r="C120" s="259"/>
      <c r="I120" s="254"/>
      <c r="J120" s="254"/>
      <c r="K120" s="254"/>
    </row>
    <row r="121" spans="3:11" ht="15" customHeight="1">
      <c r="C121" s="259"/>
      <c r="I121" s="254"/>
      <c r="J121" s="254"/>
      <c r="K121" s="254"/>
    </row>
    <row r="122" spans="3:11" ht="15" customHeight="1">
      <c r="C122" s="259"/>
      <c r="I122" s="254"/>
      <c r="J122" s="254"/>
      <c r="K122" s="254"/>
    </row>
    <row r="123" spans="3:11" ht="15" customHeight="1">
      <c r="C123" s="259"/>
      <c r="I123" s="254"/>
      <c r="J123" s="254"/>
      <c r="K123" s="254"/>
    </row>
    <row r="124" spans="3:11" ht="15" customHeight="1">
      <c r="C124" s="259"/>
      <c r="I124" s="254"/>
      <c r="J124" s="254"/>
      <c r="K124" s="254"/>
    </row>
    <row r="125" spans="3:11" ht="15" customHeight="1">
      <c r="C125" s="259"/>
      <c r="I125" s="254"/>
      <c r="J125" s="254"/>
      <c r="K125" s="254"/>
    </row>
    <row r="126" spans="3:11" ht="15" customHeight="1">
      <c r="C126" s="259"/>
      <c r="I126" s="254"/>
      <c r="J126" s="254"/>
      <c r="K126" s="254"/>
    </row>
    <row r="127" spans="3:11" ht="15" customHeight="1">
      <c r="C127" s="259"/>
      <c r="I127" s="254"/>
      <c r="J127" s="254"/>
      <c r="K127" s="254"/>
    </row>
    <row r="128" spans="3:11" ht="15" customHeight="1">
      <c r="C128" s="259"/>
      <c r="I128" s="254"/>
      <c r="J128" s="254"/>
      <c r="K128" s="254"/>
    </row>
    <row r="129" spans="3:11" ht="15" customHeight="1">
      <c r="C129" s="259"/>
      <c r="I129" s="254"/>
      <c r="J129" s="254"/>
      <c r="K129" s="254"/>
    </row>
    <row r="130" spans="3:11" ht="15" customHeight="1">
      <c r="C130" s="259"/>
      <c r="I130" s="254"/>
      <c r="J130" s="254"/>
      <c r="K130" s="254"/>
    </row>
    <row r="131" spans="3:11" ht="15" customHeight="1">
      <c r="C131" s="259"/>
      <c r="I131" s="254"/>
      <c r="J131" s="254"/>
      <c r="K131" s="254"/>
    </row>
    <row r="132" spans="3:11" ht="15" customHeight="1">
      <c r="C132" s="259"/>
      <c r="I132" s="254"/>
      <c r="J132" s="254"/>
      <c r="K132" s="254"/>
    </row>
    <row r="133" spans="3:11" ht="15" customHeight="1">
      <c r="C133" s="259"/>
      <c r="I133" s="254"/>
      <c r="J133" s="254"/>
      <c r="K133" s="254"/>
    </row>
    <row r="134" spans="3:11" ht="15" customHeight="1">
      <c r="C134" s="259"/>
      <c r="I134" s="254"/>
      <c r="J134" s="254"/>
      <c r="K134" s="254"/>
    </row>
    <row r="135" spans="3:11" ht="15" customHeight="1">
      <c r="C135" s="259"/>
      <c r="I135" s="254"/>
      <c r="J135" s="254"/>
      <c r="K135" s="254"/>
    </row>
    <row r="136" spans="3:11" ht="15" customHeight="1">
      <c r="C136" s="259"/>
      <c r="I136" s="254"/>
      <c r="J136" s="254"/>
      <c r="K136" s="254"/>
    </row>
    <row r="137" spans="3:11" ht="15" customHeight="1">
      <c r="C137" s="259"/>
      <c r="I137" s="254"/>
      <c r="J137" s="254"/>
      <c r="K137" s="254"/>
    </row>
    <row r="138" spans="3:11" ht="15" customHeight="1">
      <c r="C138" s="259"/>
      <c r="I138" s="254"/>
      <c r="J138" s="254"/>
      <c r="K138" s="254"/>
    </row>
    <row r="139" spans="3:11" ht="15" customHeight="1">
      <c r="C139" s="259"/>
      <c r="I139" s="254"/>
      <c r="J139" s="254"/>
      <c r="K139" s="254"/>
    </row>
    <row r="140" spans="3:11" ht="15" customHeight="1">
      <c r="C140" s="259"/>
      <c r="I140" s="254"/>
      <c r="J140" s="254"/>
      <c r="K140" s="254"/>
    </row>
    <row r="141" spans="3:11" ht="15" customHeight="1">
      <c r="C141" s="259"/>
      <c r="I141" s="254"/>
      <c r="J141" s="254"/>
      <c r="K141" s="254"/>
    </row>
    <row r="142" spans="3:11" ht="15" customHeight="1">
      <c r="C142" s="259"/>
      <c r="I142" s="254"/>
      <c r="J142" s="254"/>
      <c r="K142" s="254"/>
    </row>
    <row r="143" spans="3:11" ht="15" customHeight="1">
      <c r="C143" s="259"/>
      <c r="I143" s="254"/>
      <c r="J143" s="254"/>
      <c r="K143" s="254"/>
    </row>
    <row r="144" spans="3:11" ht="15" customHeight="1">
      <c r="C144" s="259"/>
      <c r="I144" s="254"/>
      <c r="J144" s="254"/>
      <c r="K144" s="254"/>
    </row>
    <row r="145" spans="3:11" ht="15" customHeight="1">
      <c r="C145" s="259"/>
      <c r="I145" s="254"/>
      <c r="J145" s="254"/>
      <c r="K145" s="254"/>
    </row>
    <row r="146" spans="3:11" ht="15" customHeight="1">
      <c r="C146" s="259"/>
      <c r="I146" s="254"/>
      <c r="J146" s="254"/>
      <c r="K146" s="254"/>
    </row>
    <row r="147" spans="3:11" ht="15" customHeight="1">
      <c r="C147" s="259"/>
      <c r="I147" s="254"/>
      <c r="J147" s="254"/>
      <c r="K147" s="254"/>
    </row>
    <row r="148" spans="3:11" ht="15" customHeight="1">
      <c r="C148" s="259"/>
      <c r="I148" s="254"/>
      <c r="J148" s="254"/>
      <c r="K148" s="254"/>
    </row>
    <row r="149" spans="3:11" ht="15" customHeight="1">
      <c r="C149" s="259"/>
      <c r="I149" s="254"/>
      <c r="J149" s="254"/>
      <c r="K149" s="254"/>
    </row>
    <row r="150" spans="3:11" ht="15" customHeight="1">
      <c r="C150" s="259"/>
      <c r="I150" s="254"/>
      <c r="J150" s="254"/>
      <c r="K150" s="254"/>
    </row>
    <row r="151" spans="3:11" ht="15" customHeight="1">
      <c r="C151" s="259"/>
      <c r="I151" s="254"/>
      <c r="J151" s="254"/>
      <c r="K151" s="254"/>
    </row>
    <row r="152" spans="3:11" ht="15" customHeight="1">
      <c r="C152" s="259"/>
      <c r="I152" s="254"/>
      <c r="J152" s="254"/>
      <c r="K152" s="254"/>
    </row>
    <row r="153" spans="3:11" ht="15" customHeight="1">
      <c r="C153" s="259"/>
      <c r="I153" s="254"/>
      <c r="J153" s="254"/>
      <c r="K153" s="254"/>
    </row>
    <row r="154" spans="3:11" ht="15" customHeight="1">
      <c r="C154" s="259"/>
      <c r="I154" s="254"/>
      <c r="J154" s="254"/>
      <c r="K154" s="254"/>
    </row>
    <row r="155" spans="3:11" ht="15" customHeight="1">
      <c r="C155" s="259"/>
      <c r="I155" s="254"/>
      <c r="J155" s="254"/>
      <c r="K155" s="254"/>
    </row>
    <row r="156" spans="3:11" ht="15" customHeight="1">
      <c r="C156" s="259"/>
      <c r="I156" s="254"/>
      <c r="J156" s="254"/>
      <c r="K156" s="254"/>
    </row>
    <row r="157" spans="3:11" ht="15" customHeight="1">
      <c r="C157" s="259"/>
      <c r="I157" s="254"/>
      <c r="J157" s="254"/>
      <c r="K157" s="254"/>
    </row>
    <row r="158" spans="3:11" ht="15" customHeight="1">
      <c r="C158" s="259"/>
      <c r="I158" s="254"/>
      <c r="J158" s="254"/>
      <c r="K158" s="254"/>
    </row>
    <row r="159" spans="3:11" ht="15" customHeight="1">
      <c r="C159" s="259"/>
      <c r="I159" s="254"/>
      <c r="J159" s="254"/>
      <c r="K159" s="254"/>
    </row>
    <row r="160" spans="3:11" ht="15" customHeight="1">
      <c r="C160" s="259"/>
      <c r="I160" s="254"/>
      <c r="J160" s="254"/>
      <c r="K160" s="254"/>
    </row>
    <row r="161" spans="3:11" ht="15" customHeight="1">
      <c r="C161" s="259"/>
      <c r="I161" s="254"/>
      <c r="J161" s="254"/>
      <c r="K161" s="254"/>
    </row>
    <row r="162" spans="3:11" ht="15" customHeight="1">
      <c r="C162" s="259"/>
      <c r="I162" s="254"/>
      <c r="J162" s="254"/>
      <c r="K162" s="254"/>
    </row>
    <row r="163" spans="3:11" ht="15" customHeight="1">
      <c r="C163" s="259"/>
      <c r="I163" s="254"/>
      <c r="J163" s="254"/>
      <c r="K163" s="254"/>
    </row>
    <row r="164" spans="3:11" ht="15" customHeight="1">
      <c r="C164" s="259"/>
      <c r="I164" s="254"/>
      <c r="J164" s="254"/>
      <c r="K164" s="254"/>
    </row>
    <row r="165" spans="3:11" ht="15" customHeight="1">
      <c r="C165" s="259"/>
      <c r="I165" s="254"/>
      <c r="J165" s="254"/>
      <c r="K165" s="254"/>
    </row>
    <row r="166" spans="3:11" ht="15" customHeight="1">
      <c r="C166" s="259"/>
      <c r="I166" s="254"/>
      <c r="J166" s="254"/>
      <c r="K166" s="254"/>
    </row>
    <row r="167" spans="3:11" ht="15" customHeight="1">
      <c r="C167" s="259"/>
      <c r="I167" s="254"/>
      <c r="J167" s="254"/>
      <c r="K167" s="254"/>
    </row>
    <row r="168" spans="3:11" ht="15" customHeight="1">
      <c r="C168" s="259"/>
      <c r="I168" s="254"/>
      <c r="J168" s="254"/>
      <c r="K168" s="254"/>
    </row>
    <row r="169" spans="3:11" ht="15" customHeight="1">
      <c r="C169" s="259"/>
      <c r="I169" s="254"/>
      <c r="J169" s="254"/>
      <c r="K169" s="254"/>
    </row>
    <row r="170" spans="3:11" ht="15" customHeight="1">
      <c r="C170" s="259"/>
      <c r="I170" s="254"/>
      <c r="J170" s="254"/>
      <c r="K170" s="254"/>
    </row>
    <row r="171" spans="3:11" ht="15" customHeight="1">
      <c r="C171" s="259"/>
      <c r="I171" s="254"/>
      <c r="J171" s="254"/>
      <c r="K171" s="254"/>
    </row>
    <row r="172" spans="3:11" ht="15" customHeight="1">
      <c r="C172" s="259"/>
      <c r="I172" s="254"/>
      <c r="J172" s="254"/>
      <c r="K172" s="254"/>
    </row>
    <row r="173" spans="3:11" ht="15" customHeight="1">
      <c r="C173" s="259"/>
      <c r="I173" s="254"/>
      <c r="J173" s="254"/>
      <c r="K173" s="254"/>
    </row>
    <row r="174" spans="3:11" ht="15" customHeight="1">
      <c r="C174" s="259"/>
      <c r="I174" s="254"/>
      <c r="J174" s="254"/>
      <c r="K174" s="254"/>
    </row>
    <row r="175" spans="3:11" ht="15" customHeight="1">
      <c r="C175" s="259"/>
      <c r="I175" s="254"/>
      <c r="J175" s="254"/>
      <c r="K175" s="254"/>
    </row>
    <row r="176" spans="3:11" ht="15" customHeight="1">
      <c r="C176" s="259"/>
      <c r="I176" s="254"/>
      <c r="J176" s="254"/>
      <c r="K176" s="254"/>
    </row>
    <row r="177" spans="3:11" ht="15" customHeight="1">
      <c r="C177" s="259"/>
      <c r="I177" s="254"/>
      <c r="J177" s="254"/>
      <c r="K177" s="254"/>
    </row>
    <row r="178" spans="3:11" ht="15" customHeight="1">
      <c r="C178" s="259"/>
      <c r="I178" s="254"/>
      <c r="J178" s="254"/>
      <c r="K178" s="254"/>
    </row>
    <row r="179" spans="3:11" ht="15" customHeight="1">
      <c r="C179" s="259"/>
      <c r="I179" s="254"/>
      <c r="J179" s="254"/>
      <c r="K179" s="254"/>
    </row>
    <row r="180" spans="3:11" ht="15" customHeight="1">
      <c r="C180" s="259"/>
      <c r="I180" s="254"/>
      <c r="J180" s="254"/>
      <c r="K180" s="254"/>
    </row>
    <row r="181" spans="3:11" ht="15" customHeight="1">
      <c r="C181" s="259"/>
      <c r="I181" s="254"/>
      <c r="J181" s="254"/>
      <c r="K181" s="254"/>
    </row>
    <row r="182" spans="3:11" ht="15" customHeight="1">
      <c r="C182" s="259"/>
      <c r="I182" s="254"/>
      <c r="J182" s="254"/>
      <c r="K182" s="254"/>
    </row>
    <row r="183" spans="3:11" ht="15" customHeight="1">
      <c r="C183" s="259"/>
      <c r="I183" s="254"/>
      <c r="J183" s="254"/>
      <c r="K183" s="254"/>
    </row>
    <row r="184" spans="3:11" ht="15" customHeight="1">
      <c r="C184" s="259"/>
      <c r="I184" s="254"/>
      <c r="J184" s="254"/>
      <c r="K184" s="254"/>
    </row>
    <row r="185" spans="3:11" ht="15" customHeight="1">
      <c r="C185" s="259"/>
      <c r="I185" s="254"/>
      <c r="J185" s="254"/>
      <c r="K185" s="254"/>
    </row>
    <row r="186" spans="3:11" ht="15" customHeight="1">
      <c r="C186" s="259"/>
      <c r="I186" s="254"/>
      <c r="J186" s="254"/>
      <c r="K186" s="254"/>
    </row>
    <row r="187" spans="3:11" ht="15" customHeight="1">
      <c r="C187" s="259"/>
      <c r="I187" s="254"/>
      <c r="J187" s="254"/>
      <c r="K187" s="254"/>
    </row>
    <row r="188" spans="3:11" ht="15" customHeight="1">
      <c r="C188" s="259"/>
      <c r="I188" s="254"/>
      <c r="J188" s="254"/>
      <c r="K188" s="254"/>
    </row>
    <row r="189" spans="3:11" ht="15" customHeight="1">
      <c r="C189" s="259"/>
      <c r="I189" s="254"/>
      <c r="J189" s="254"/>
      <c r="K189" s="254"/>
    </row>
    <row r="190" spans="3:11" ht="15" customHeight="1">
      <c r="C190" s="259"/>
      <c r="I190" s="254"/>
      <c r="J190" s="254"/>
      <c r="K190" s="254"/>
    </row>
    <row r="191" spans="3:11" ht="15" customHeight="1">
      <c r="C191" s="259"/>
      <c r="I191" s="254"/>
      <c r="J191" s="254"/>
      <c r="K191" s="254"/>
    </row>
    <row r="192" spans="3:11" ht="15" customHeight="1">
      <c r="C192" s="259"/>
      <c r="I192" s="254"/>
      <c r="J192" s="254"/>
      <c r="K192" s="254"/>
    </row>
    <row r="193" spans="3:11" ht="15" customHeight="1">
      <c r="C193" s="259"/>
      <c r="I193" s="254"/>
      <c r="J193" s="254"/>
      <c r="K193" s="254"/>
    </row>
    <row r="194" spans="3:11" ht="15" customHeight="1">
      <c r="C194" s="259"/>
      <c r="I194" s="254"/>
      <c r="J194" s="254"/>
      <c r="K194" s="254"/>
    </row>
    <row r="195" spans="3:11" ht="15" customHeight="1">
      <c r="C195" s="259"/>
      <c r="I195" s="254"/>
      <c r="J195" s="254"/>
      <c r="K195" s="254"/>
    </row>
    <row r="196" spans="3:11" ht="15" customHeight="1">
      <c r="C196" s="259"/>
      <c r="I196" s="254"/>
      <c r="J196" s="254"/>
      <c r="K196" s="254"/>
    </row>
    <row r="197" spans="3:11" ht="15" customHeight="1">
      <c r="C197" s="259"/>
      <c r="I197" s="254"/>
      <c r="J197" s="254"/>
      <c r="K197" s="254"/>
    </row>
    <row r="198" spans="3:11" ht="15" customHeight="1">
      <c r="C198" s="259"/>
      <c r="I198" s="254"/>
      <c r="J198" s="254"/>
      <c r="K198" s="254"/>
    </row>
    <row r="199" spans="3:11" ht="15" customHeight="1">
      <c r="C199" s="259"/>
      <c r="I199" s="254"/>
      <c r="J199" s="254"/>
      <c r="K199" s="254"/>
    </row>
    <row r="200" spans="3:11" ht="15" customHeight="1">
      <c r="C200" s="259"/>
      <c r="I200" s="254"/>
      <c r="J200" s="254"/>
      <c r="K200" s="254"/>
    </row>
    <row r="201" spans="3:11" ht="15" customHeight="1">
      <c r="C201" s="259"/>
      <c r="I201" s="254"/>
      <c r="J201" s="254"/>
      <c r="K201" s="254"/>
    </row>
    <row r="202" spans="3:11" ht="15" customHeight="1">
      <c r="C202" s="259"/>
      <c r="I202" s="254"/>
      <c r="J202" s="254"/>
      <c r="K202" s="254"/>
    </row>
    <row r="203" spans="3:11" ht="15" customHeight="1">
      <c r="C203" s="259"/>
      <c r="I203" s="254"/>
      <c r="J203" s="254"/>
      <c r="K203" s="254"/>
    </row>
    <row r="204" spans="3:11" ht="15" customHeight="1">
      <c r="C204" s="259"/>
      <c r="I204" s="254"/>
      <c r="J204" s="254"/>
      <c r="K204" s="254"/>
    </row>
    <row r="205" spans="3:11" ht="15" customHeight="1">
      <c r="C205" s="259"/>
      <c r="I205" s="254"/>
      <c r="J205" s="254"/>
      <c r="K205" s="254"/>
    </row>
    <row r="206" spans="3:11" ht="15" customHeight="1">
      <c r="C206" s="259"/>
      <c r="I206" s="254"/>
      <c r="J206" s="254"/>
      <c r="K206" s="254"/>
    </row>
    <row r="207" spans="3:11" ht="15" customHeight="1">
      <c r="C207" s="259"/>
      <c r="I207" s="254"/>
      <c r="J207" s="254"/>
      <c r="K207" s="254"/>
    </row>
    <row r="208" spans="3:11" ht="15" customHeight="1">
      <c r="C208" s="259"/>
      <c r="I208" s="254"/>
      <c r="J208" s="254"/>
      <c r="K208" s="254"/>
    </row>
    <row r="209" spans="3:11" ht="15" customHeight="1">
      <c r="C209" s="259"/>
      <c r="I209" s="254"/>
      <c r="J209" s="254"/>
      <c r="K209" s="254"/>
    </row>
    <row r="210" spans="3:11" ht="15" customHeight="1">
      <c r="C210" s="259"/>
      <c r="I210" s="254"/>
      <c r="J210" s="254"/>
      <c r="K210" s="254"/>
    </row>
    <row r="211" spans="3:11" ht="15" customHeight="1">
      <c r="C211" s="259"/>
      <c r="I211" s="254"/>
      <c r="J211" s="254"/>
      <c r="K211" s="254"/>
    </row>
    <row r="212" spans="3:11" ht="15" customHeight="1">
      <c r="C212" s="259"/>
      <c r="I212" s="254"/>
      <c r="J212" s="254"/>
      <c r="K212" s="254"/>
    </row>
    <row r="213" spans="3:11" ht="15" customHeight="1">
      <c r="C213" s="259"/>
      <c r="I213" s="254"/>
      <c r="J213" s="254"/>
      <c r="K213" s="254"/>
    </row>
    <row r="214" spans="3:11" ht="15" customHeight="1">
      <c r="C214" s="259"/>
      <c r="I214" s="254"/>
      <c r="J214" s="254"/>
      <c r="K214" s="254"/>
    </row>
    <row r="215" spans="3:11" ht="15" customHeight="1">
      <c r="C215" s="259"/>
      <c r="I215" s="254"/>
      <c r="J215" s="254"/>
      <c r="K215" s="254"/>
    </row>
    <row r="216" spans="3:11" ht="15" customHeight="1">
      <c r="C216" s="259"/>
      <c r="I216" s="254"/>
      <c r="J216" s="254"/>
      <c r="K216" s="254"/>
    </row>
    <row r="217" spans="3:11" ht="15" customHeight="1">
      <c r="C217" s="259"/>
      <c r="I217" s="254"/>
      <c r="J217" s="254"/>
      <c r="K217" s="254"/>
    </row>
    <row r="218" spans="3:11" ht="15" customHeight="1">
      <c r="C218" s="259"/>
      <c r="I218" s="254"/>
      <c r="J218" s="254"/>
      <c r="K218" s="254"/>
    </row>
    <row r="219" spans="3:11" ht="15" customHeight="1">
      <c r="C219" s="259"/>
      <c r="I219" s="254"/>
      <c r="J219" s="254"/>
      <c r="K219" s="254"/>
    </row>
    <row r="220" spans="3:11" ht="15" customHeight="1">
      <c r="C220" s="259"/>
      <c r="I220" s="254"/>
      <c r="J220" s="254"/>
      <c r="K220" s="254"/>
    </row>
    <row r="221" spans="3:11" ht="15" customHeight="1">
      <c r="C221" s="259"/>
      <c r="I221" s="254"/>
      <c r="J221" s="254"/>
      <c r="K221" s="254"/>
    </row>
    <row r="222" spans="3:11" ht="15" customHeight="1">
      <c r="C222" s="259"/>
      <c r="I222" s="254"/>
      <c r="J222" s="254"/>
      <c r="K222" s="254"/>
    </row>
    <row r="223" spans="3:11" ht="15" customHeight="1">
      <c r="C223" s="259"/>
      <c r="I223" s="254"/>
      <c r="J223" s="254"/>
      <c r="K223" s="254"/>
    </row>
    <row r="224" spans="3:11" ht="15" customHeight="1">
      <c r="C224" s="259"/>
      <c r="I224" s="254"/>
      <c r="J224" s="254"/>
      <c r="K224" s="254"/>
    </row>
    <row r="225" spans="3:11" ht="15" customHeight="1">
      <c r="C225" s="259"/>
      <c r="I225" s="254"/>
      <c r="J225" s="254"/>
      <c r="K225" s="254"/>
    </row>
    <row r="226" spans="3:11" ht="15" customHeight="1">
      <c r="C226" s="259"/>
      <c r="I226" s="254"/>
      <c r="J226" s="254"/>
      <c r="K226" s="254"/>
    </row>
    <row r="227" spans="3:11" ht="15" customHeight="1">
      <c r="C227" s="259"/>
      <c r="I227" s="254"/>
      <c r="J227" s="254"/>
      <c r="K227" s="254"/>
    </row>
    <row r="228" spans="3:11" ht="15" customHeight="1">
      <c r="C228" s="259"/>
      <c r="I228" s="254"/>
      <c r="J228" s="254"/>
      <c r="K228" s="254"/>
    </row>
    <row r="229" spans="3:11" ht="15" customHeight="1">
      <c r="C229" s="259"/>
      <c r="I229" s="254"/>
      <c r="J229" s="254"/>
      <c r="K229" s="254"/>
    </row>
    <row r="230" spans="3:11" ht="15" customHeight="1">
      <c r="C230" s="259"/>
      <c r="I230" s="254"/>
      <c r="J230" s="254"/>
      <c r="K230" s="254"/>
    </row>
    <row r="231" spans="3:11" ht="15" customHeight="1">
      <c r="C231" s="259"/>
      <c r="I231" s="254"/>
      <c r="J231" s="254"/>
      <c r="K231" s="254"/>
    </row>
    <row r="232" spans="3:11" ht="15" customHeight="1">
      <c r="C232" s="259"/>
      <c r="I232" s="254"/>
      <c r="J232" s="254"/>
      <c r="K232" s="254"/>
    </row>
    <row r="233" spans="3:11" ht="15" customHeight="1">
      <c r="C233" s="259"/>
      <c r="I233" s="254"/>
      <c r="J233" s="254"/>
      <c r="K233" s="254"/>
    </row>
    <row r="234" spans="3:11" ht="15" customHeight="1">
      <c r="C234" s="259"/>
      <c r="I234" s="254"/>
      <c r="J234" s="254"/>
      <c r="K234" s="254"/>
    </row>
    <row r="235" spans="3:11" ht="15" customHeight="1">
      <c r="C235" s="259"/>
      <c r="I235" s="254"/>
      <c r="J235" s="254"/>
      <c r="K235" s="254"/>
    </row>
    <row r="236" spans="3:11" ht="15" customHeight="1">
      <c r="C236" s="259"/>
      <c r="I236" s="254"/>
      <c r="J236" s="254"/>
      <c r="K236" s="254"/>
    </row>
    <row r="237" spans="3:11" ht="15" customHeight="1">
      <c r="C237" s="259"/>
      <c r="I237" s="254"/>
      <c r="J237" s="254"/>
      <c r="K237" s="254"/>
    </row>
    <row r="238" spans="3:11" ht="15" customHeight="1">
      <c r="C238" s="259"/>
      <c r="I238" s="254"/>
      <c r="J238" s="254"/>
      <c r="K238" s="254"/>
    </row>
    <row r="239" spans="3:11" ht="15" customHeight="1">
      <c r="C239" s="259"/>
      <c r="I239" s="254"/>
      <c r="J239" s="254"/>
      <c r="K239" s="254"/>
    </row>
    <row r="240" spans="3:11" ht="15" customHeight="1">
      <c r="C240" s="259"/>
      <c r="I240" s="254"/>
      <c r="J240" s="254"/>
      <c r="K240" s="254"/>
    </row>
    <row r="241" spans="3:11" ht="15" customHeight="1">
      <c r="C241" s="259"/>
      <c r="I241" s="254"/>
      <c r="J241" s="254"/>
      <c r="K241" s="254"/>
    </row>
    <row r="242" spans="3:11" ht="15" customHeight="1">
      <c r="C242" s="259"/>
      <c r="I242" s="254"/>
      <c r="J242" s="254"/>
      <c r="K242" s="254"/>
    </row>
    <row r="243" spans="3:11" ht="15" customHeight="1">
      <c r="C243" s="259"/>
      <c r="I243" s="254"/>
      <c r="J243" s="254"/>
      <c r="K243" s="254"/>
    </row>
    <row r="244" spans="3:11" ht="15" customHeight="1">
      <c r="C244" s="259"/>
      <c r="I244" s="254"/>
      <c r="J244" s="254"/>
      <c r="K244" s="254"/>
    </row>
    <row r="245" spans="3:11" ht="15" customHeight="1">
      <c r="C245" s="259"/>
      <c r="I245" s="254"/>
      <c r="J245" s="254"/>
      <c r="K245" s="254"/>
    </row>
    <row r="246" spans="3:11" ht="15" customHeight="1">
      <c r="C246" s="259"/>
      <c r="I246" s="254"/>
      <c r="J246" s="254"/>
      <c r="K246" s="254"/>
    </row>
    <row r="247" spans="3:11" ht="15" customHeight="1">
      <c r="C247" s="259"/>
      <c r="I247" s="254"/>
      <c r="J247" s="254"/>
      <c r="K247" s="254"/>
    </row>
    <row r="248" spans="3:11" ht="15" customHeight="1">
      <c r="C248" s="259"/>
      <c r="I248" s="254"/>
      <c r="J248" s="254"/>
      <c r="K248" s="254"/>
    </row>
    <row r="249" spans="3:11" ht="15" customHeight="1">
      <c r="C249" s="259"/>
      <c r="I249" s="254"/>
      <c r="J249" s="254"/>
      <c r="K249" s="254"/>
    </row>
    <row r="250" spans="3:11" ht="15" customHeight="1">
      <c r="C250" s="259"/>
      <c r="I250" s="254"/>
      <c r="J250" s="254"/>
      <c r="K250" s="254"/>
    </row>
    <row r="251" spans="3:11" ht="15" customHeight="1">
      <c r="C251" s="259"/>
      <c r="I251" s="254"/>
      <c r="J251" s="254"/>
      <c r="K251" s="254"/>
    </row>
    <row r="252" spans="3:11" ht="15" customHeight="1">
      <c r="C252" s="259"/>
      <c r="I252" s="254"/>
      <c r="J252" s="254"/>
      <c r="K252" s="254"/>
    </row>
    <row r="253" spans="3:11" ht="15" customHeight="1">
      <c r="C253" s="259"/>
      <c r="I253" s="254"/>
      <c r="J253" s="254"/>
      <c r="K253" s="254"/>
    </row>
    <row r="254" spans="3:11" ht="15" customHeight="1">
      <c r="C254" s="259"/>
      <c r="I254" s="254"/>
      <c r="J254" s="254"/>
      <c r="K254" s="254"/>
    </row>
    <row r="255" spans="3:11" ht="15" customHeight="1">
      <c r="C255" s="259"/>
      <c r="I255" s="254"/>
      <c r="J255" s="254"/>
      <c r="K255" s="254"/>
    </row>
    <row r="256" spans="3:11" ht="15" customHeight="1">
      <c r="C256" s="259"/>
      <c r="I256" s="254"/>
      <c r="J256" s="254"/>
      <c r="K256" s="254"/>
    </row>
    <row r="257" spans="3:11" ht="15" customHeight="1">
      <c r="C257" s="259"/>
      <c r="I257" s="254"/>
      <c r="J257" s="254"/>
      <c r="K257" s="254"/>
    </row>
    <row r="258" spans="3:11" ht="15" customHeight="1">
      <c r="C258" s="259"/>
      <c r="I258" s="254"/>
      <c r="J258" s="254"/>
      <c r="K258" s="254"/>
    </row>
    <row r="259" spans="3:11" ht="15" customHeight="1">
      <c r="C259" s="259"/>
      <c r="I259" s="254"/>
      <c r="J259" s="254"/>
      <c r="K259" s="254"/>
    </row>
    <row r="260" spans="3:11" ht="15" customHeight="1">
      <c r="C260" s="259"/>
      <c r="I260" s="254"/>
      <c r="J260" s="254"/>
      <c r="K260" s="254"/>
    </row>
    <row r="261" spans="3:11" ht="15" customHeight="1">
      <c r="C261" s="259"/>
      <c r="I261" s="254"/>
      <c r="J261" s="254"/>
      <c r="K261" s="254"/>
    </row>
    <row r="262" spans="3:11" ht="15" customHeight="1">
      <c r="C262" s="259"/>
      <c r="I262" s="254"/>
      <c r="J262" s="254"/>
      <c r="K262" s="254"/>
    </row>
    <row r="263" spans="3:11" ht="15" customHeight="1">
      <c r="C263" s="259"/>
      <c r="I263" s="254"/>
      <c r="J263" s="254"/>
      <c r="K263" s="254"/>
    </row>
    <row r="264" spans="3:11" ht="15" customHeight="1">
      <c r="C264" s="259"/>
      <c r="I264" s="254"/>
      <c r="J264" s="254"/>
      <c r="K264" s="254"/>
    </row>
    <row r="265" spans="3:11" ht="15" customHeight="1">
      <c r="C265" s="259"/>
      <c r="I265" s="254"/>
      <c r="J265" s="254"/>
      <c r="K265" s="254"/>
    </row>
    <row r="266" spans="3:11" ht="15" customHeight="1">
      <c r="C266" s="259"/>
      <c r="I266" s="254"/>
      <c r="J266" s="254"/>
      <c r="K266" s="254"/>
    </row>
    <row r="267" spans="3:11" ht="15" customHeight="1">
      <c r="C267" s="259"/>
      <c r="I267" s="254"/>
      <c r="J267" s="254"/>
      <c r="K267" s="254"/>
    </row>
    <row r="268" spans="3:11" ht="15" customHeight="1">
      <c r="C268" s="259"/>
      <c r="I268" s="254"/>
      <c r="J268" s="254"/>
      <c r="K268" s="254"/>
    </row>
    <row r="269" spans="3:11" ht="15" customHeight="1">
      <c r="C269" s="259"/>
      <c r="I269" s="254"/>
      <c r="J269" s="254"/>
      <c r="K269" s="254"/>
    </row>
    <row r="270" spans="3:11" ht="15" customHeight="1">
      <c r="C270" s="259"/>
      <c r="I270" s="254"/>
      <c r="J270" s="254"/>
      <c r="K270" s="254"/>
    </row>
    <row r="271" spans="3:11" ht="15" customHeight="1">
      <c r="C271" s="259"/>
      <c r="I271" s="254"/>
      <c r="J271" s="254"/>
      <c r="K271" s="254"/>
    </row>
    <row r="272" spans="3:11" ht="15" customHeight="1">
      <c r="C272" s="259"/>
      <c r="I272" s="254"/>
      <c r="J272" s="254"/>
      <c r="K272" s="254"/>
    </row>
    <row r="273" spans="3:11" ht="15" customHeight="1">
      <c r="C273" s="259"/>
      <c r="I273" s="254"/>
      <c r="J273" s="254"/>
      <c r="K273" s="254"/>
    </row>
    <row r="274" spans="3:11" ht="15" customHeight="1">
      <c r="C274" s="259"/>
      <c r="I274" s="254"/>
      <c r="J274" s="254"/>
      <c r="K274" s="254"/>
    </row>
    <row r="275" spans="3:11" ht="15" customHeight="1">
      <c r="C275" s="259"/>
      <c r="I275" s="254"/>
      <c r="J275" s="254"/>
      <c r="K275" s="254"/>
    </row>
    <row r="276" spans="3:11" ht="15" customHeight="1">
      <c r="C276" s="259"/>
      <c r="I276" s="254"/>
      <c r="J276" s="254"/>
      <c r="K276" s="254"/>
    </row>
    <row r="277" spans="3:11" ht="15" customHeight="1">
      <c r="C277" s="259"/>
      <c r="I277" s="254"/>
      <c r="J277" s="254"/>
      <c r="K277" s="254"/>
    </row>
    <row r="278" spans="3:11" ht="15" customHeight="1">
      <c r="C278" s="259"/>
      <c r="I278" s="254"/>
      <c r="J278" s="254"/>
      <c r="K278" s="254"/>
    </row>
    <row r="279" spans="3:11" ht="15" customHeight="1">
      <c r="C279" s="259"/>
      <c r="I279" s="254"/>
      <c r="J279" s="254"/>
      <c r="K279" s="254"/>
    </row>
    <row r="280" spans="3:11" ht="15" customHeight="1">
      <c r="C280" s="259"/>
      <c r="I280" s="254"/>
      <c r="J280" s="254"/>
      <c r="K280" s="254"/>
    </row>
    <row r="281" spans="3:11" ht="15" customHeight="1">
      <c r="C281" s="259"/>
      <c r="I281" s="254"/>
      <c r="J281" s="254"/>
      <c r="K281" s="254"/>
    </row>
    <row r="282" spans="3:11" ht="15" customHeight="1">
      <c r="C282" s="259"/>
      <c r="I282" s="254"/>
      <c r="J282" s="254"/>
      <c r="K282" s="254"/>
    </row>
    <row r="283" spans="3:11" ht="15" customHeight="1">
      <c r="C283" s="259"/>
      <c r="I283" s="254"/>
      <c r="J283" s="254"/>
      <c r="K283" s="254"/>
    </row>
    <row r="284" spans="3:11" ht="15" customHeight="1">
      <c r="C284" s="259"/>
      <c r="I284" s="254"/>
      <c r="J284" s="254"/>
      <c r="K284" s="254"/>
    </row>
    <row r="285" spans="3:11" ht="15" customHeight="1">
      <c r="C285" s="259"/>
      <c r="I285" s="254"/>
      <c r="J285" s="254"/>
      <c r="K285" s="254"/>
    </row>
    <row r="286" spans="3:11" ht="15" customHeight="1">
      <c r="C286" s="259"/>
      <c r="I286" s="254"/>
      <c r="J286" s="254"/>
      <c r="K286" s="254"/>
    </row>
    <row r="287" spans="3:11" ht="15" customHeight="1">
      <c r="C287" s="259"/>
      <c r="I287" s="254"/>
      <c r="J287" s="254"/>
      <c r="K287" s="254"/>
    </row>
    <row r="288" spans="3:11" ht="15" customHeight="1">
      <c r="C288" s="259"/>
      <c r="I288" s="254"/>
      <c r="J288" s="254"/>
      <c r="K288" s="254"/>
    </row>
    <row r="289" spans="3:11" ht="15" customHeight="1">
      <c r="C289" s="259"/>
      <c r="I289" s="254"/>
      <c r="J289" s="254"/>
      <c r="K289" s="254"/>
    </row>
    <row r="290" spans="3:11" ht="15" customHeight="1">
      <c r="C290" s="259"/>
      <c r="I290" s="254"/>
      <c r="J290" s="254"/>
      <c r="K290" s="254"/>
    </row>
    <row r="291" spans="3:11" ht="15" customHeight="1">
      <c r="C291" s="259"/>
      <c r="I291" s="254"/>
      <c r="J291" s="254"/>
      <c r="K291" s="254"/>
    </row>
    <row r="292" spans="3:11" ht="15" customHeight="1">
      <c r="C292" s="259"/>
      <c r="I292" s="254"/>
      <c r="J292" s="254"/>
      <c r="K292" s="254"/>
    </row>
    <row r="293" spans="3:11" ht="15" customHeight="1">
      <c r="C293" s="259"/>
      <c r="I293" s="254"/>
      <c r="J293" s="254"/>
      <c r="K293" s="254"/>
    </row>
    <row r="294" spans="3:11" ht="15" customHeight="1">
      <c r="C294" s="259"/>
      <c r="I294" s="254"/>
      <c r="J294" s="254"/>
      <c r="K294" s="254"/>
    </row>
    <row r="295" spans="3:11" ht="15" customHeight="1">
      <c r="C295" s="259"/>
      <c r="I295" s="254"/>
      <c r="J295" s="254"/>
      <c r="K295" s="254"/>
    </row>
    <row r="296" spans="3:11" ht="15" customHeight="1">
      <c r="C296" s="259"/>
      <c r="I296" s="254"/>
      <c r="J296" s="254"/>
      <c r="K296" s="254"/>
    </row>
    <row r="297" spans="3:11" ht="15" customHeight="1">
      <c r="C297" s="259"/>
      <c r="I297" s="254"/>
      <c r="J297" s="254"/>
      <c r="K297" s="254"/>
    </row>
    <row r="298" spans="3:11" ht="15" customHeight="1">
      <c r="C298" s="259"/>
      <c r="I298" s="254"/>
      <c r="J298" s="254"/>
      <c r="K298" s="254"/>
    </row>
    <row r="299" spans="3:11" ht="15" customHeight="1">
      <c r="C299" s="259"/>
      <c r="I299" s="254"/>
      <c r="J299" s="254"/>
      <c r="K299" s="254"/>
    </row>
    <row r="300" spans="3:11" ht="15" customHeight="1">
      <c r="C300" s="259"/>
      <c r="I300" s="254"/>
      <c r="J300" s="254"/>
      <c r="K300" s="254"/>
    </row>
    <row r="301" spans="3:11" ht="15" customHeight="1">
      <c r="C301" s="259"/>
      <c r="I301" s="254"/>
      <c r="J301" s="254"/>
      <c r="K301" s="254"/>
    </row>
    <row r="302" spans="3:11" ht="15" customHeight="1">
      <c r="C302" s="259"/>
      <c r="I302" s="254"/>
      <c r="J302" s="254"/>
      <c r="K302" s="254"/>
    </row>
    <row r="303" spans="3:11" ht="15" customHeight="1">
      <c r="C303" s="259"/>
      <c r="I303" s="254"/>
      <c r="J303" s="254"/>
      <c r="K303" s="254"/>
    </row>
    <row r="304" spans="3:11" ht="15" customHeight="1">
      <c r="C304" s="259"/>
      <c r="I304" s="254"/>
      <c r="J304" s="254"/>
      <c r="K304" s="254"/>
    </row>
    <row r="305" spans="3:11" ht="15" customHeight="1">
      <c r="C305" s="259"/>
      <c r="I305" s="254"/>
      <c r="J305" s="254"/>
      <c r="K305" s="254"/>
    </row>
    <row r="306" spans="3:11" ht="15" customHeight="1">
      <c r="C306" s="259"/>
      <c r="I306" s="254"/>
      <c r="J306" s="254"/>
      <c r="K306" s="254"/>
    </row>
    <row r="307" spans="3:11" ht="15" customHeight="1">
      <c r="C307" s="259"/>
      <c r="I307" s="254"/>
      <c r="J307" s="254"/>
      <c r="K307" s="254"/>
    </row>
    <row r="308" spans="3:11" ht="15" customHeight="1">
      <c r="C308" s="259"/>
      <c r="I308" s="254"/>
      <c r="J308" s="254"/>
      <c r="K308" s="254"/>
    </row>
    <row r="309" spans="3:11" ht="15" customHeight="1">
      <c r="C309" s="259"/>
      <c r="I309" s="254"/>
      <c r="J309" s="254"/>
      <c r="K309" s="254"/>
    </row>
    <row r="310" spans="3:11" ht="15" customHeight="1">
      <c r="C310" s="259"/>
      <c r="I310" s="254"/>
      <c r="J310" s="254"/>
      <c r="K310" s="254"/>
    </row>
    <row r="311" spans="3:11" ht="15" customHeight="1">
      <c r="C311" s="259"/>
      <c r="I311" s="254"/>
      <c r="J311" s="254"/>
      <c r="K311" s="254"/>
    </row>
    <row r="312" spans="3:11" ht="15" customHeight="1">
      <c r="C312" s="259"/>
      <c r="I312" s="254"/>
      <c r="J312" s="254"/>
      <c r="K312" s="254"/>
    </row>
    <row r="313" spans="3:11" ht="15" customHeight="1">
      <c r="C313" s="259"/>
      <c r="I313" s="254"/>
      <c r="J313" s="254"/>
      <c r="K313" s="254"/>
    </row>
    <row r="314" spans="3:11" ht="15" customHeight="1">
      <c r="C314" s="259"/>
      <c r="I314" s="254"/>
      <c r="J314" s="254"/>
      <c r="K314" s="254"/>
    </row>
    <row r="315" spans="3:11" ht="15" customHeight="1">
      <c r="C315" s="259"/>
      <c r="I315" s="254"/>
      <c r="J315" s="254"/>
      <c r="K315" s="254"/>
    </row>
    <row r="316" spans="3:11" ht="15" customHeight="1">
      <c r="C316" s="259"/>
      <c r="I316" s="254"/>
      <c r="J316" s="254"/>
      <c r="K316" s="254"/>
    </row>
    <row r="317" spans="3:11" ht="15" customHeight="1">
      <c r="C317" s="259"/>
      <c r="I317" s="254"/>
      <c r="J317" s="254"/>
      <c r="K317" s="254"/>
    </row>
    <row r="318" spans="3:11" ht="15" customHeight="1">
      <c r="C318" s="259"/>
      <c r="I318" s="254"/>
      <c r="J318" s="254"/>
      <c r="K318" s="254"/>
    </row>
    <row r="319" spans="3:11" ht="15" customHeight="1">
      <c r="C319" s="259"/>
      <c r="I319" s="254"/>
      <c r="J319" s="254"/>
      <c r="K319" s="254"/>
    </row>
    <row r="320" spans="3:11" ht="15" customHeight="1">
      <c r="C320" s="259"/>
      <c r="I320" s="254"/>
      <c r="J320" s="254"/>
      <c r="K320" s="254"/>
    </row>
    <row r="321" spans="3:11" ht="15" customHeight="1">
      <c r="C321" s="259"/>
      <c r="I321" s="254"/>
      <c r="J321" s="254"/>
      <c r="K321" s="254"/>
    </row>
    <row r="322" spans="3:11" ht="15" customHeight="1">
      <c r="C322" s="259"/>
      <c r="I322" s="254"/>
      <c r="J322" s="254"/>
      <c r="K322" s="254"/>
    </row>
    <row r="323" spans="3:11" ht="15" customHeight="1">
      <c r="C323" s="259"/>
      <c r="I323" s="254"/>
      <c r="J323" s="254"/>
      <c r="K323" s="254"/>
    </row>
    <row r="324" spans="3:11" ht="15" customHeight="1">
      <c r="C324" s="259"/>
      <c r="I324" s="254"/>
      <c r="J324" s="254"/>
      <c r="K324" s="254"/>
    </row>
    <row r="325" spans="3:11" ht="15" customHeight="1">
      <c r="C325" s="259"/>
      <c r="I325" s="254"/>
      <c r="J325" s="254"/>
      <c r="K325" s="254"/>
    </row>
    <row r="326" spans="3:11" ht="15" customHeight="1">
      <c r="C326" s="259"/>
      <c r="I326" s="254"/>
      <c r="J326" s="254"/>
      <c r="K326" s="254"/>
    </row>
    <row r="327" spans="3:11" ht="15" customHeight="1">
      <c r="C327" s="259"/>
      <c r="I327" s="254"/>
      <c r="J327" s="254"/>
      <c r="K327" s="254"/>
    </row>
    <row r="328" spans="3:11" ht="15" customHeight="1">
      <c r="C328" s="259"/>
      <c r="I328" s="254"/>
      <c r="J328" s="254"/>
      <c r="K328" s="254"/>
    </row>
    <row r="329" spans="3:11" ht="15" customHeight="1">
      <c r="C329" s="259"/>
      <c r="I329" s="254"/>
      <c r="J329" s="254"/>
      <c r="K329" s="254"/>
    </row>
    <row r="330" spans="3:11" ht="15" customHeight="1">
      <c r="C330" s="259"/>
      <c r="I330" s="254"/>
      <c r="J330" s="254"/>
      <c r="K330" s="254"/>
    </row>
    <row r="331" spans="3:11" ht="15" customHeight="1">
      <c r="C331" s="259"/>
      <c r="I331" s="254"/>
      <c r="J331" s="254"/>
      <c r="K331" s="254"/>
    </row>
    <row r="332" spans="3:11" ht="15" customHeight="1">
      <c r="C332" s="259"/>
      <c r="I332" s="254"/>
      <c r="J332" s="254"/>
      <c r="K332" s="254"/>
    </row>
    <row r="333" spans="3:11" ht="15" customHeight="1">
      <c r="C333" s="259"/>
      <c r="I333" s="254"/>
      <c r="J333" s="254"/>
      <c r="K333" s="254"/>
    </row>
    <row r="334" spans="3:11" ht="15" customHeight="1">
      <c r="C334" s="259"/>
      <c r="I334" s="254"/>
      <c r="J334" s="254"/>
      <c r="K334" s="254"/>
    </row>
    <row r="335" spans="3:11" ht="15" customHeight="1">
      <c r="C335" s="259"/>
      <c r="I335" s="254"/>
      <c r="J335" s="254"/>
      <c r="K335" s="254"/>
    </row>
    <row r="336" spans="3:11" ht="15" customHeight="1">
      <c r="C336" s="259"/>
      <c r="I336" s="254"/>
      <c r="J336" s="254"/>
      <c r="K336" s="254"/>
    </row>
    <row r="337" spans="3:11" ht="15" customHeight="1">
      <c r="C337" s="259"/>
      <c r="I337" s="254"/>
      <c r="J337" s="254"/>
      <c r="K337" s="254"/>
    </row>
    <row r="338" spans="3:11" ht="15" customHeight="1">
      <c r="C338" s="259"/>
      <c r="I338" s="254"/>
      <c r="J338" s="254"/>
      <c r="K338" s="254"/>
    </row>
    <row r="339" spans="3:11" ht="15" customHeight="1">
      <c r="C339" s="259"/>
      <c r="I339" s="254"/>
      <c r="J339" s="254"/>
      <c r="K339" s="254"/>
    </row>
    <row r="340" spans="3:11" ht="15" customHeight="1">
      <c r="C340" s="259"/>
      <c r="I340" s="254"/>
      <c r="J340" s="254"/>
      <c r="K340" s="254"/>
    </row>
    <row r="341" spans="3:11" ht="15" customHeight="1">
      <c r="C341" s="259"/>
      <c r="I341" s="254"/>
      <c r="J341" s="254"/>
      <c r="K341" s="254"/>
    </row>
    <row r="342" spans="3:11" ht="15" customHeight="1">
      <c r="C342" s="259"/>
      <c r="I342" s="254"/>
      <c r="J342" s="254"/>
      <c r="K342" s="254"/>
    </row>
    <row r="343" spans="3:11" ht="15" customHeight="1">
      <c r="C343" s="259"/>
      <c r="I343" s="254"/>
      <c r="J343" s="254"/>
      <c r="K343" s="254"/>
    </row>
    <row r="344" spans="3:11" ht="15" customHeight="1">
      <c r="C344" s="259"/>
      <c r="I344" s="254"/>
      <c r="J344" s="254"/>
      <c r="K344" s="254"/>
    </row>
    <row r="345" spans="3:11" ht="15" customHeight="1">
      <c r="C345" s="259"/>
      <c r="I345" s="254"/>
      <c r="J345" s="254"/>
      <c r="K345" s="254"/>
    </row>
    <row r="346" spans="3:11" ht="15" customHeight="1">
      <c r="C346" s="259"/>
      <c r="I346" s="254"/>
      <c r="J346" s="254"/>
      <c r="K346" s="254"/>
    </row>
    <row r="347" spans="3:11" ht="15" customHeight="1">
      <c r="C347" s="259"/>
      <c r="I347" s="254"/>
      <c r="J347" s="254"/>
      <c r="K347" s="254"/>
    </row>
    <row r="348" spans="3:11" ht="15" customHeight="1">
      <c r="C348" s="259"/>
      <c r="I348" s="254"/>
      <c r="J348" s="254"/>
      <c r="K348" s="254"/>
    </row>
    <row r="349" spans="3:11" ht="15" customHeight="1">
      <c r="C349" s="259"/>
      <c r="I349" s="254"/>
      <c r="J349" s="254"/>
      <c r="K349" s="254"/>
    </row>
    <row r="350" spans="3:11" ht="15" customHeight="1">
      <c r="C350" s="259"/>
      <c r="I350" s="254"/>
      <c r="J350" s="254"/>
      <c r="K350" s="254"/>
    </row>
    <row r="351" spans="3:11" ht="15" customHeight="1">
      <c r="C351" s="259"/>
      <c r="I351" s="254"/>
      <c r="J351" s="254"/>
      <c r="K351" s="254"/>
    </row>
    <row r="352" spans="3:11" ht="15" customHeight="1">
      <c r="C352" s="259"/>
      <c r="I352" s="254"/>
      <c r="J352" s="254"/>
      <c r="K352" s="254"/>
    </row>
    <row r="353" spans="3:11" ht="15" customHeight="1">
      <c r="C353" s="259"/>
      <c r="I353" s="254"/>
      <c r="J353" s="254"/>
      <c r="K353" s="254"/>
    </row>
    <row r="354" spans="3:11" ht="15" customHeight="1">
      <c r="C354" s="259"/>
      <c r="I354" s="254"/>
      <c r="J354" s="254"/>
      <c r="K354" s="254"/>
    </row>
    <row r="355" spans="3:11" ht="15" customHeight="1">
      <c r="C355" s="259"/>
      <c r="I355" s="254"/>
      <c r="J355" s="254"/>
      <c r="K355" s="254"/>
    </row>
    <row r="356" spans="3:11" ht="15" customHeight="1">
      <c r="C356" s="259"/>
      <c r="I356" s="254"/>
      <c r="J356" s="254"/>
      <c r="K356" s="254"/>
    </row>
    <row r="357" spans="3:11" ht="15" customHeight="1">
      <c r="C357" s="259"/>
      <c r="I357" s="254"/>
      <c r="J357" s="254"/>
      <c r="K357" s="254"/>
    </row>
    <row r="358" spans="3:11" ht="15" customHeight="1">
      <c r="C358" s="259"/>
      <c r="I358" s="254"/>
      <c r="J358" s="254"/>
      <c r="K358" s="254"/>
    </row>
    <row r="359" spans="3:11" ht="15" customHeight="1">
      <c r="C359" s="259"/>
      <c r="I359" s="254"/>
      <c r="J359" s="254"/>
      <c r="K359" s="254"/>
    </row>
    <row r="360" spans="3:11" ht="15" customHeight="1">
      <c r="C360" s="259"/>
      <c r="I360" s="254"/>
      <c r="J360" s="254"/>
      <c r="K360" s="254"/>
    </row>
    <row r="361" spans="3:11" ht="15" customHeight="1">
      <c r="C361" s="259"/>
      <c r="I361" s="254"/>
      <c r="J361" s="254"/>
      <c r="K361" s="254"/>
    </row>
    <row r="362" spans="3:11" ht="15" customHeight="1">
      <c r="C362" s="259"/>
      <c r="I362" s="254"/>
      <c r="J362" s="254"/>
      <c r="K362" s="254"/>
    </row>
    <row r="363" spans="3:11" ht="15" customHeight="1">
      <c r="C363" s="259"/>
      <c r="I363" s="254"/>
      <c r="J363" s="254"/>
      <c r="K363" s="254"/>
    </row>
    <row r="364" spans="3:11" ht="15" customHeight="1">
      <c r="C364" s="259"/>
      <c r="I364" s="254"/>
      <c r="J364" s="254"/>
      <c r="K364" s="254"/>
    </row>
    <row r="365" spans="3:11" ht="15" customHeight="1">
      <c r="C365" s="259"/>
      <c r="I365" s="254"/>
      <c r="J365" s="254"/>
      <c r="K365" s="254"/>
    </row>
    <row r="366" spans="3:11" ht="15" customHeight="1">
      <c r="C366" s="259"/>
      <c r="I366" s="254"/>
      <c r="J366" s="254"/>
      <c r="K366" s="254"/>
    </row>
    <row r="367" spans="3:11" ht="15" customHeight="1">
      <c r="C367" s="259"/>
      <c r="I367" s="254"/>
      <c r="J367" s="254"/>
      <c r="K367" s="254"/>
    </row>
    <row r="368" spans="3:11" ht="15" customHeight="1">
      <c r="C368" s="259"/>
      <c r="I368" s="254"/>
      <c r="J368" s="254"/>
      <c r="K368" s="254"/>
    </row>
    <row r="369" spans="3:11" ht="15" customHeight="1">
      <c r="C369" s="259"/>
      <c r="I369" s="254"/>
      <c r="J369" s="254"/>
      <c r="K369" s="254"/>
    </row>
    <row r="370" spans="3:11" ht="15" customHeight="1">
      <c r="C370" s="259"/>
      <c r="I370" s="254"/>
      <c r="J370" s="254"/>
      <c r="K370" s="254"/>
    </row>
    <row r="371" spans="3:11" ht="15" customHeight="1">
      <c r="C371" s="259"/>
      <c r="I371" s="254"/>
      <c r="J371" s="254"/>
      <c r="K371" s="254"/>
    </row>
    <row r="372" spans="3:11" ht="15" customHeight="1">
      <c r="C372" s="259"/>
      <c r="I372" s="254"/>
      <c r="J372" s="254"/>
      <c r="K372" s="254"/>
    </row>
    <row r="373" spans="3:11" ht="15" customHeight="1">
      <c r="C373" s="259"/>
      <c r="I373" s="254"/>
      <c r="J373" s="254"/>
      <c r="K373" s="254"/>
    </row>
    <row r="374" spans="3:11" ht="15" customHeight="1">
      <c r="C374" s="259"/>
      <c r="I374" s="254"/>
      <c r="J374" s="254"/>
      <c r="K374" s="254"/>
    </row>
    <row r="375" spans="3:11" ht="15" customHeight="1">
      <c r="C375" s="259"/>
      <c r="I375" s="254"/>
      <c r="J375" s="254"/>
      <c r="K375" s="254"/>
    </row>
    <row r="376" spans="3:11" ht="15" customHeight="1">
      <c r="C376" s="259"/>
      <c r="I376" s="254"/>
      <c r="J376" s="254"/>
      <c r="K376" s="254"/>
    </row>
    <row r="377" spans="3:11" ht="15" customHeight="1">
      <c r="C377" s="259"/>
      <c r="I377" s="254"/>
      <c r="J377" s="254"/>
      <c r="K377" s="254"/>
    </row>
    <row r="378" spans="3:11" ht="15" customHeight="1">
      <c r="C378" s="259"/>
      <c r="I378" s="254"/>
      <c r="J378" s="254"/>
      <c r="K378" s="254"/>
    </row>
    <row r="379" spans="3:11" ht="15" customHeight="1">
      <c r="C379" s="259"/>
      <c r="I379" s="254"/>
      <c r="J379" s="254"/>
      <c r="K379" s="254"/>
    </row>
    <row r="380" spans="3:11" ht="15" customHeight="1">
      <c r="C380" s="259"/>
      <c r="I380" s="254"/>
      <c r="J380" s="254"/>
      <c r="K380" s="254"/>
    </row>
    <row r="381" spans="3:11" ht="15" customHeight="1">
      <c r="C381" s="259"/>
      <c r="I381" s="254"/>
      <c r="J381" s="254"/>
      <c r="K381" s="254"/>
    </row>
    <row r="382" spans="3:11" ht="15" customHeight="1">
      <c r="C382" s="259"/>
      <c r="I382" s="254"/>
      <c r="J382" s="254"/>
      <c r="K382" s="254"/>
    </row>
    <row r="383" spans="3:11" ht="15" customHeight="1">
      <c r="C383" s="259"/>
      <c r="I383" s="254"/>
      <c r="J383" s="254"/>
      <c r="K383" s="254"/>
    </row>
    <row r="384" spans="3:11" ht="15" customHeight="1">
      <c r="C384" s="259"/>
      <c r="I384" s="254"/>
      <c r="J384" s="254"/>
      <c r="K384" s="254"/>
    </row>
    <row r="385" spans="3:11" ht="15" customHeight="1">
      <c r="C385" s="259"/>
      <c r="I385" s="254"/>
      <c r="J385" s="254"/>
      <c r="K385" s="254"/>
    </row>
    <row r="386" spans="3:11" ht="15" customHeight="1">
      <c r="C386" s="259"/>
      <c r="I386" s="254"/>
      <c r="J386" s="254"/>
      <c r="K386" s="254"/>
    </row>
    <row r="387" spans="3:11" ht="15" customHeight="1">
      <c r="C387" s="259"/>
      <c r="I387" s="254"/>
      <c r="J387" s="254"/>
      <c r="K387" s="254"/>
    </row>
    <row r="388" spans="3:11" ht="15" customHeight="1">
      <c r="C388" s="259"/>
      <c r="I388" s="254"/>
      <c r="J388" s="254"/>
      <c r="K388" s="254"/>
    </row>
    <row r="389" spans="3:11" ht="15" customHeight="1">
      <c r="C389" s="259"/>
      <c r="I389" s="254"/>
      <c r="J389" s="254"/>
      <c r="K389" s="254"/>
    </row>
    <row r="390" spans="3:11" ht="15" customHeight="1">
      <c r="C390" s="259"/>
      <c r="I390" s="254"/>
      <c r="J390" s="254"/>
      <c r="K390" s="254"/>
    </row>
    <row r="391" spans="3:11" ht="15" customHeight="1">
      <c r="C391" s="259"/>
      <c r="I391" s="254"/>
      <c r="J391" s="254"/>
      <c r="K391" s="254"/>
    </row>
    <row r="392" spans="3:11" ht="15" customHeight="1">
      <c r="C392" s="259"/>
      <c r="I392" s="254"/>
      <c r="J392" s="254"/>
      <c r="K392" s="254"/>
    </row>
    <row r="393" spans="3:11" ht="15" customHeight="1">
      <c r="C393" s="259"/>
      <c r="I393" s="254"/>
      <c r="J393" s="254"/>
      <c r="K393" s="254"/>
    </row>
    <row r="394" spans="3:11" ht="15" customHeight="1">
      <c r="C394" s="259"/>
      <c r="I394" s="254"/>
      <c r="J394" s="254"/>
      <c r="K394" s="254"/>
    </row>
    <row r="395" spans="3:11" ht="15" customHeight="1">
      <c r="C395" s="259"/>
      <c r="I395" s="254"/>
      <c r="J395" s="254"/>
      <c r="K395" s="254"/>
    </row>
    <row r="396" spans="3:11" ht="15" customHeight="1">
      <c r="C396" s="259"/>
      <c r="I396" s="254"/>
      <c r="J396" s="254"/>
      <c r="K396" s="254"/>
    </row>
    <row r="397" spans="3:11" ht="15" customHeight="1">
      <c r="C397" s="259"/>
      <c r="I397" s="254"/>
      <c r="J397" s="254"/>
      <c r="K397" s="254"/>
    </row>
    <row r="398" spans="3:11" ht="15" customHeight="1">
      <c r="C398" s="259"/>
      <c r="I398" s="254"/>
      <c r="J398" s="254"/>
      <c r="K398" s="254"/>
    </row>
    <row r="399" spans="3:11" ht="15" customHeight="1">
      <c r="C399" s="259"/>
      <c r="I399" s="254"/>
      <c r="J399" s="254"/>
      <c r="K399" s="254"/>
    </row>
    <row r="400" spans="3:11" ht="15" customHeight="1">
      <c r="C400" s="259"/>
      <c r="I400" s="254"/>
      <c r="J400" s="254"/>
      <c r="K400" s="254"/>
    </row>
    <row r="401" spans="3:11" ht="15" customHeight="1">
      <c r="C401" s="259"/>
      <c r="I401" s="254"/>
      <c r="J401" s="254"/>
      <c r="K401" s="254"/>
    </row>
    <row r="402" spans="3:11" ht="15" customHeight="1">
      <c r="C402" s="259"/>
      <c r="I402" s="254"/>
      <c r="J402" s="254"/>
      <c r="K402" s="254"/>
    </row>
    <row r="403" spans="3:11" ht="15" customHeight="1">
      <c r="C403" s="259"/>
      <c r="I403" s="254"/>
      <c r="J403" s="254"/>
      <c r="K403" s="254"/>
    </row>
    <row r="404" spans="3:11" ht="15" customHeight="1">
      <c r="C404" s="259"/>
      <c r="I404" s="254"/>
      <c r="J404" s="254"/>
      <c r="K404" s="254"/>
    </row>
    <row r="405" spans="3:11" ht="15" customHeight="1">
      <c r="C405" s="259"/>
      <c r="I405" s="254"/>
      <c r="J405" s="254"/>
      <c r="K405" s="254"/>
    </row>
    <row r="406" spans="3:11" ht="15" customHeight="1">
      <c r="C406" s="259"/>
      <c r="I406" s="254"/>
      <c r="J406" s="254"/>
      <c r="K406" s="254"/>
    </row>
    <row r="407" spans="3:11" ht="15" customHeight="1">
      <c r="C407" s="259"/>
      <c r="I407" s="254"/>
      <c r="J407" s="254"/>
      <c r="K407" s="254"/>
    </row>
    <row r="408" spans="3:11" ht="15" customHeight="1">
      <c r="C408" s="259"/>
      <c r="I408" s="254"/>
      <c r="J408" s="254"/>
      <c r="K408" s="254"/>
    </row>
    <row r="409" spans="3:11" ht="15" customHeight="1">
      <c r="C409" s="259"/>
      <c r="I409" s="254"/>
      <c r="J409" s="254"/>
      <c r="K409" s="254"/>
    </row>
    <row r="410" spans="3:11" ht="15" customHeight="1">
      <c r="C410" s="259"/>
      <c r="I410" s="254"/>
      <c r="J410" s="254"/>
      <c r="K410" s="254"/>
    </row>
    <row r="411" spans="3:11" ht="15" customHeight="1">
      <c r="C411" s="259"/>
      <c r="I411" s="254"/>
      <c r="J411" s="254"/>
      <c r="K411" s="254"/>
    </row>
    <row r="412" spans="3:11" ht="15" customHeight="1">
      <c r="C412" s="259"/>
      <c r="I412" s="254"/>
      <c r="J412" s="254"/>
      <c r="K412" s="254"/>
    </row>
    <row r="413" spans="3:11" ht="15" customHeight="1">
      <c r="C413" s="259"/>
      <c r="I413" s="254"/>
      <c r="J413" s="254"/>
      <c r="K413" s="254"/>
    </row>
    <row r="414" spans="3:11" ht="15" customHeight="1">
      <c r="C414" s="259"/>
      <c r="I414" s="254"/>
      <c r="J414" s="254"/>
      <c r="K414" s="254"/>
    </row>
    <row r="415" spans="3:11" ht="15" customHeight="1">
      <c r="C415" s="259"/>
      <c r="I415" s="254"/>
      <c r="J415" s="254"/>
      <c r="K415" s="254"/>
    </row>
    <row r="416" spans="3:11" ht="15" customHeight="1">
      <c r="C416" s="259"/>
      <c r="I416" s="254"/>
      <c r="J416" s="254"/>
      <c r="K416" s="254"/>
    </row>
    <row r="417" spans="3:11" ht="15" customHeight="1">
      <c r="C417" s="259"/>
      <c r="I417" s="254"/>
      <c r="J417" s="254"/>
      <c r="K417" s="254"/>
    </row>
    <row r="418" spans="3:11" ht="15" customHeight="1">
      <c r="C418" s="259"/>
      <c r="I418" s="254"/>
      <c r="J418" s="254"/>
      <c r="K418" s="254"/>
    </row>
    <row r="419" spans="3:11" ht="15" customHeight="1">
      <c r="C419" s="259"/>
      <c r="I419" s="254"/>
      <c r="J419" s="254"/>
      <c r="K419" s="254"/>
    </row>
    <row r="420" spans="3:11" ht="15" customHeight="1">
      <c r="C420" s="259"/>
      <c r="I420" s="254"/>
      <c r="J420" s="254"/>
      <c r="K420" s="254"/>
    </row>
    <row r="421" spans="3:11" ht="15" customHeight="1">
      <c r="C421" s="259"/>
      <c r="I421" s="254"/>
      <c r="J421" s="254"/>
      <c r="K421" s="254"/>
    </row>
    <row r="422" spans="3:11" ht="15" customHeight="1">
      <c r="C422" s="259"/>
      <c r="I422" s="254"/>
      <c r="J422" s="254"/>
      <c r="K422" s="254"/>
    </row>
    <row r="423" spans="3:11" ht="15" customHeight="1">
      <c r="C423" s="259"/>
      <c r="I423" s="254"/>
      <c r="J423" s="254"/>
      <c r="K423" s="254"/>
    </row>
    <row r="424" spans="3:11" ht="15" customHeight="1">
      <c r="C424" s="259"/>
      <c r="I424" s="254"/>
      <c r="J424" s="254"/>
      <c r="K424" s="254"/>
    </row>
    <row r="425" spans="3:11" ht="15" customHeight="1">
      <c r="C425" s="259"/>
      <c r="I425" s="254"/>
      <c r="J425" s="254"/>
      <c r="K425" s="254"/>
    </row>
    <row r="426" spans="3:11" ht="15" customHeight="1">
      <c r="C426" s="259"/>
      <c r="I426" s="254"/>
      <c r="J426" s="254"/>
      <c r="K426" s="254"/>
    </row>
    <row r="427" spans="3:11" ht="15" customHeight="1">
      <c r="C427" s="259"/>
      <c r="I427" s="254"/>
      <c r="J427" s="254"/>
      <c r="K427" s="254"/>
    </row>
    <row r="428" spans="3:11" ht="15" customHeight="1">
      <c r="C428" s="259"/>
      <c r="I428" s="254"/>
      <c r="J428" s="254"/>
      <c r="K428" s="254"/>
    </row>
    <row r="429" spans="3:11" ht="15" customHeight="1">
      <c r="C429" s="259"/>
      <c r="I429" s="254"/>
      <c r="J429" s="254"/>
      <c r="K429" s="254"/>
    </row>
    <row r="430" spans="3:11" ht="15" customHeight="1">
      <c r="C430" s="259"/>
      <c r="I430" s="254"/>
      <c r="J430" s="254"/>
      <c r="K430" s="254"/>
    </row>
    <row r="431" spans="3:11" ht="15" customHeight="1">
      <c r="C431" s="259"/>
      <c r="I431" s="254"/>
      <c r="J431" s="254"/>
      <c r="K431" s="254"/>
    </row>
    <row r="432" spans="3:11" ht="15" customHeight="1">
      <c r="C432" s="259"/>
      <c r="I432" s="254"/>
      <c r="J432" s="254"/>
      <c r="K432" s="254"/>
    </row>
    <row r="433" spans="3:11" ht="15" customHeight="1">
      <c r="C433" s="259"/>
      <c r="I433" s="254"/>
      <c r="J433" s="254"/>
      <c r="K433" s="254"/>
    </row>
    <row r="434" spans="3:11" ht="15" customHeight="1">
      <c r="C434" s="259"/>
      <c r="I434" s="254"/>
      <c r="J434" s="254"/>
      <c r="K434" s="254"/>
    </row>
    <row r="435" spans="3:11" ht="15" customHeight="1">
      <c r="C435" s="259"/>
      <c r="I435" s="254"/>
      <c r="J435" s="254"/>
      <c r="K435" s="254"/>
    </row>
    <row r="436" spans="3:11" ht="15" customHeight="1">
      <c r="C436" s="259"/>
      <c r="I436" s="254"/>
      <c r="J436" s="254"/>
      <c r="K436" s="254"/>
    </row>
    <row r="437" spans="3:11" ht="15" customHeight="1">
      <c r="C437" s="259"/>
      <c r="I437" s="254"/>
      <c r="J437" s="254"/>
      <c r="K437" s="254"/>
    </row>
    <row r="438" spans="3:11" ht="15" customHeight="1">
      <c r="C438" s="259"/>
      <c r="I438" s="254"/>
      <c r="J438" s="254"/>
      <c r="K438" s="254"/>
    </row>
    <row r="439" spans="3:11" ht="15" customHeight="1">
      <c r="C439" s="259"/>
      <c r="I439" s="254"/>
      <c r="J439" s="254"/>
      <c r="K439" s="254"/>
    </row>
    <row r="440" spans="3:11" ht="15" customHeight="1">
      <c r="C440" s="259"/>
      <c r="I440" s="254"/>
      <c r="J440" s="254"/>
      <c r="K440" s="254"/>
    </row>
    <row r="441" spans="3:11" ht="15" customHeight="1">
      <c r="C441" s="259"/>
      <c r="I441" s="254"/>
      <c r="J441" s="254"/>
      <c r="K441" s="254"/>
    </row>
    <row r="442" spans="3:11" ht="15" customHeight="1">
      <c r="C442" s="259"/>
      <c r="I442" s="254"/>
      <c r="J442" s="254"/>
      <c r="K442" s="254"/>
    </row>
    <row r="443" spans="3:11" ht="15" customHeight="1">
      <c r="C443" s="259"/>
      <c r="I443" s="254"/>
      <c r="J443" s="254"/>
      <c r="K443" s="254"/>
    </row>
    <row r="444" spans="3:11" ht="15" customHeight="1">
      <c r="C444" s="259"/>
      <c r="I444" s="254"/>
      <c r="J444" s="254"/>
      <c r="K444" s="254"/>
    </row>
    <row r="445" spans="3:11" ht="15" customHeight="1">
      <c r="C445" s="259"/>
      <c r="I445" s="254"/>
      <c r="J445" s="254"/>
      <c r="K445" s="254"/>
    </row>
    <row r="446" spans="3:11" ht="15" customHeight="1">
      <c r="C446" s="259"/>
      <c r="I446" s="254"/>
      <c r="J446" s="254"/>
      <c r="K446" s="254"/>
    </row>
    <row r="447" spans="3:11" ht="15" customHeight="1">
      <c r="C447" s="259"/>
      <c r="I447" s="254"/>
      <c r="J447" s="254"/>
      <c r="K447" s="254"/>
    </row>
    <row r="448" spans="3:11" ht="15" customHeight="1">
      <c r="C448" s="259"/>
      <c r="I448" s="254"/>
      <c r="J448" s="254"/>
      <c r="K448" s="254"/>
    </row>
    <row r="449" spans="3:11" ht="15" customHeight="1">
      <c r="C449" s="259"/>
      <c r="I449" s="254"/>
      <c r="J449" s="254"/>
      <c r="K449" s="254"/>
    </row>
    <row r="450" spans="3:11" ht="15" customHeight="1">
      <c r="C450" s="259"/>
      <c r="I450" s="254"/>
      <c r="J450" s="254"/>
      <c r="K450" s="254"/>
    </row>
    <row r="451" spans="3:11" ht="15" customHeight="1">
      <c r="C451" s="259"/>
      <c r="I451" s="254"/>
      <c r="J451" s="254"/>
      <c r="K451" s="254"/>
    </row>
    <row r="452" spans="3:11" ht="15" customHeight="1">
      <c r="C452" s="259"/>
      <c r="I452" s="254"/>
      <c r="J452" s="254"/>
      <c r="K452" s="254"/>
    </row>
    <row r="453" spans="3:11" ht="15" customHeight="1">
      <c r="C453" s="259"/>
      <c r="I453" s="254"/>
      <c r="J453" s="254"/>
      <c r="K453" s="254"/>
    </row>
    <row r="454" spans="3:11" ht="15" customHeight="1">
      <c r="C454" s="259"/>
      <c r="I454" s="254"/>
      <c r="J454" s="254"/>
      <c r="K454" s="254"/>
    </row>
    <row r="455" spans="3:11" ht="15" customHeight="1">
      <c r="C455" s="259"/>
      <c r="I455" s="254"/>
      <c r="J455" s="254"/>
      <c r="K455" s="254"/>
    </row>
    <row r="456" spans="3:11" ht="15" customHeight="1">
      <c r="C456" s="259"/>
      <c r="I456" s="254"/>
      <c r="J456" s="254"/>
      <c r="K456" s="254"/>
    </row>
    <row r="457" spans="3:11" ht="15" customHeight="1">
      <c r="C457" s="259"/>
      <c r="I457" s="254"/>
      <c r="J457" s="254"/>
      <c r="K457" s="254"/>
    </row>
    <row r="458" spans="3:11" ht="15" customHeight="1">
      <c r="C458" s="259"/>
      <c r="I458" s="254"/>
      <c r="J458" s="254"/>
      <c r="K458" s="254"/>
    </row>
    <row r="459" spans="3:11" ht="15" customHeight="1">
      <c r="C459" s="259"/>
      <c r="I459" s="254"/>
      <c r="J459" s="254"/>
      <c r="K459" s="254"/>
    </row>
    <row r="460" spans="3:11" ht="15" customHeight="1">
      <c r="C460" s="259"/>
      <c r="I460" s="254"/>
      <c r="J460" s="254"/>
      <c r="K460" s="254"/>
    </row>
    <row r="461" spans="3:11" ht="15" customHeight="1">
      <c r="C461" s="259"/>
      <c r="I461" s="254"/>
      <c r="J461" s="254"/>
      <c r="K461" s="254"/>
    </row>
    <row r="462" spans="3:11" ht="15" customHeight="1">
      <c r="C462" s="259"/>
      <c r="I462" s="254"/>
      <c r="J462" s="254"/>
      <c r="K462" s="254"/>
    </row>
    <row r="463" spans="3:11" ht="15" customHeight="1">
      <c r="C463" s="259"/>
      <c r="I463" s="254"/>
      <c r="J463" s="254"/>
      <c r="K463" s="254"/>
    </row>
    <row r="464" spans="3:11" ht="15" customHeight="1">
      <c r="C464" s="259"/>
      <c r="I464" s="254"/>
      <c r="J464" s="254"/>
      <c r="K464" s="254"/>
    </row>
    <row r="465" spans="3:11" ht="15" customHeight="1">
      <c r="C465" s="259"/>
      <c r="I465" s="254"/>
      <c r="J465" s="254"/>
      <c r="K465" s="254"/>
    </row>
    <row r="466" spans="3:11" ht="15" customHeight="1">
      <c r="C466" s="259"/>
      <c r="I466" s="254"/>
      <c r="J466" s="254"/>
      <c r="K466" s="254"/>
    </row>
    <row r="467" spans="3:11" ht="15" customHeight="1">
      <c r="C467" s="259"/>
      <c r="I467" s="254"/>
      <c r="J467" s="254"/>
      <c r="K467" s="254"/>
    </row>
    <row r="468" spans="3:11" ht="15" customHeight="1">
      <c r="C468" s="259"/>
      <c r="I468" s="254"/>
      <c r="J468" s="254"/>
      <c r="K468" s="254"/>
    </row>
    <row r="469" spans="3:11" ht="15" customHeight="1">
      <c r="C469" s="259"/>
      <c r="I469" s="254"/>
      <c r="J469" s="254"/>
      <c r="K469" s="254"/>
    </row>
    <row r="470" spans="3:11" ht="15" customHeight="1">
      <c r="C470" s="259"/>
      <c r="I470" s="254"/>
      <c r="J470" s="254"/>
      <c r="K470" s="254"/>
    </row>
    <row r="471" spans="3:11" ht="15" customHeight="1">
      <c r="C471" s="259"/>
      <c r="I471" s="254"/>
      <c r="J471" s="254"/>
      <c r="K471" s="254"/>
    </row>
    <row r="472" spans="3:11" ht="15" customHeight="1">
      <c r="C472" s="259"/>
      <c r="I472" s="254"/>
      <c r="J472" s="254"/>
      <c r="K472" s="254"/>
    </row>
    <row r="473" spans="3:11" ht="15" customHeight="1">
      <c r="C473" s="259"/>
      <c r="I473" s="254"/>
      <c r="J473" s="254"/>
      <c r="K473" s="254"/>
    </row>
    <row r="474" spans="3:11" ht="15" customHeight="1">
      <c r="C474" s="259"/>
      <c r="I474" s="254"/>
      <c r="J474" s="254"/>
      <c r="K474" s="254"/>
    </row>
    <row r="475" spans="3:11" ht="15" customHeight="1">
      <c r="C475" s="259"/>
      <c r="I475" s="254"/>
      <c r="J475" s="254"/>
      <c r="K475" s="254"/>
    </row>
    <row r="476" spans="3:11" ht="15" customHeight="1">
      <c r="C476" s="259"/>
      <c r="I476" s="254"/>
      <c r="J476" s="254"/>
      <c r="K476" s="254"/>
    </row>
    <row r="477" spans="3:11" ht="15" customHeight="1">
      <c r="C477" s="259"/>
      <c r="I477" s="254"/>
      <c r="J477" s="254"/>
      <c r="K477" s="254"/>
    </row>
    <row r="478" spans="3:11" ht="15" customHeight="1">
      <c r="C478" s="259"/>
      <c r="I478" s="254"/>
      <c r="J478" s="254"/>
      <c r="K478" s="254"/>
    </row>
    <row r="479" spans="3:11" ht="15" customHeight="1">
      <c r="C479" s="259"/>
      <c r="I479" s="254"/>
      <c r="J479" s="254"/>
      <c r="K479" s="254"/>
    </row>
    <row r="480" spans="3:11" ht="15" customHeight="1">
      <c r="C480" s="259"/>
      <c r="I480" s="254"/>
      <c r="J480" s="254"/>
      <c r="K480" s="254"/>
    </row>
    <row r="481" spans="3:11" ht="15" customHeight="1">
      <c r="C481" s="259"/>
      <c r="I481" s="254"/>
      <c r="J481" s="254"/>
      <c r="K481" s="254"/>
    </row>
    <row r="482" spans="3:11" ht="15" customHeight="1">
      <c r="C482" s="259"/>
      <c r="I482" s="254"/>
      <c r="J482" s="254"/>
      <c r="K482" s="254"/>
    </row>
    <row r="483" spans="3:11" ht="15" customHeight="1">
      <c r="C483" s="259"/>
      <c r="I483" s="254"/>
      <c r="J483" s="254"/>
      <c r="K483" s="254"/>
    </row>
    <row r="484" spans="3:11" ht="15" customHeight="1">
      <c r="C484" s="259"/>
      <c r="I484" s="254"/>
      <c r="J484" s="254"/>
      <c r="K484" s="254"/>
    </row>
    <row r="485" spans="3:11" ht="15" customHeight="1">
      <c r="C485" s="259"/>
      <c r="I485" s="254"/>
      <c r="J485" s="254"/>
      <c r="K485" s="254"/>
    </row>
    <row r="486" spans="3:11" ht="15" customHeight="1">
      <c r="C486" s="259"/>
      <c r="I486" s="254"/>
      <c r="J486" s="254"/>
      <c r="K486" s="254"/>
    </row>
    <row r="487" spans="3:11" ht="15" customHeight="1">
      <c r="C487" s="259"/>
      <c r="I487" s="254"/>
      <c r="J487" s="254"/>
      <c r="K487" s="254"/>
    </row>
    <row r="488" spans="3:11" ht="15" customHeight="1">
      <c r="C488" s="259"/>
      <c r="I488" s="254"/>
      <c r="J488" s="254"/>
      <c r="K488" s="254"/>
    </row>
    <row r="489" spans="3:11" ht="15" customHeight="1">
      <c r="C489" s="259"/>
      <c r="I489" s="254"/>
      <c r="J489" s="254"/>
      <c r="K489" s="254"/>
    </row>
    <row r="490" spans="3:11" ht="15" customHeight="1">
      <c r="C490" s="259"/>
      <c r="I490" s="254"/>
      <c r="J490" s="254"/>
      <c r="K490" s="254"/>
    </row>
    <row r="491" spans="3:11" ht="15" customHeight="1">
      <c r="C491" s="259"/>
      <c r="I491" s="254"/>
      <c r="J491" s="254"/>
      <c r="K491" s="254"/>
    </row>
    <row r="492" spans="3:11" ht="15" customHeight="1">
      <c r="C492" s="259"/>
      <c r="I492" s="254"/>
      <c r="J492" s="254"/>
      <c r="K492" s="254"/>
    </row>
    <row r="493" spans="3:11" ht="15" customHeight="1">
      <c r="C493" s="259"/>
      <c r="I493" s="254"/>
      <c r="J493" s="254"/>
      <c r="K493" s="254"/>
    </row>
    <row r="494" spans="3:11" ht="15" customHeight="1">
      <c r="C494" s="259"/>
      <c r="I494" s="254"/>
      <c r="J494" s="254"/>
      <c r="K494" s="254"/>
    </row>
    <row r="495" spans="3:11" ht="15" customHeight="1">
      <c r="C495" s="259"/>
      <c r="I495" s="254"/>
      <c r="J495" s="254"/>
      <c r="K495" s="254"/>
    </row>
    <row r="496" spans="3:11" ht="15" customHeight="1">
      <c r="C496" s="259"/>
      <c r="I496" s="254"/>
      <c r="J496" s="254"/>
      <c r="K496" s="254"/>
    </row>
    <row r="497" spans="3:11" ht="15" customHeight="1">
      <c r="C497" s="259"/>
      <c r="I497" s="254"/>
      <c r="J497" s="254"/>
      <c r="K497" s="254"/>
    </row>
    <row r="498" spans="3:11" ht="15" customHeight="1">
      <c r="C498" s="259"/>
      <c r="I498" s="254"/>
      <c r="J498" s="254"/>
      <c r="K498" s="254"/>
    </row>
    <row r="499" spans="3:11" ht="15" customHeight="1">
      <c r="C499" s="259"/>
      <c r="I499" s="254"/>
      <c r="J499" s="254"/>
      <c r="K499" s="254"/>
    </row>
    <row r="500" spans="3:11" ht="15" customHeight="1">
      <c r="C500" s="259"/>
      <c r="I500" s="254"/>
      <c r="J500" s="254"/>
      <c r="K500" s="254"/>
    </row>
    <row r="501" spans="3:11" ht="15" customHeight="1">
      <c r="C501" s="259"/>
      <c r="I501" s="254"/>
      <c r="J501" s="254"/>
      <c r="K501" s="254"/>
    </row>
    <row r="502" spans="3:11" ht="15" customHeight="1">
      <c r="C502" s="259"/>
      <c r="I502" s="254"/>
      <c r="J502" s="254"/>
      <c r="K502" s="254"/>
    </row>
    <row r="503" spans="3:11" ht="15" customHeight="1">
      <c r="C503" s="259"/>
      <c r="I503" s="254"/>
      <c r="J503" s="254"/>
      <c r="K503" s="254"/>
    </row>
    <row r="504" spans="3:11" ht="15" customHeight="1">
      <c r="C504" s="259"/>
      <c r="I504" s="254"/>
      <c r="J504" s="254"/>
      <c r="K504" s="254"/>
    </row>
    <row r="505" spans="3:11" ht="15" customHeight="1">
      <c r="C505" s="259"/>
      <c r="I505" s="254"/>
      <c r="J505" s="254"/>
      <c r="K505" s="254"/>
    </row>
    <row r="506" spans="3:11" ht="15" customHeight="1">
      <c r="C506" s="259"/>
      <c r="I506" s="254"/>
      <c r="J506" s="254"/>
      <c r="K506" s="254"/>
    </row>
    <row r="507" spans="3:11" ht="15" customHeight="1">
      <c r="C507" s="259"/>
      <c r="I507" s="254"/>
      <c r="J507" s="254"/>
      <c r="K507" s="254"/>
    </row>
    <row r="508" spans="3:11" ht="15" customHeight="1">
      <c r="C508" s="259"/>
      <c r="I508" s="254"/>
      <c r="J508" s="254"/>
      <c r="K508" s="254"/>
    </row>
    <row r="509" spans="3:11" ht="15" customHeight="1">
      <c r="C509" s="259"/>
      <c r="I509" s="254"/>
      <c r="J509" s="254"/>
      <c r="K509" s="254"/>
    </row>
    <row r="510" spans="3:11" ht="15" customHeight="1">
      <c r="C510" s="259"/>
      <c r="I510" s="254"/>
      <c r="J510" s="254"/>
      <c r="K510" s="254"/>
    </row>
    <row r="511" spans="3:11" ht="15" customHeight="1">
      <c r="C511" s="259"/>
      <c r="I511" s="254"/>
      <c r="J511" s="254"/>
      <c r="K511" s="254"/>
    </row>
    <row r="512" spans="3:11" ht="15" customHeight="1">
      <c r="C512" s="259"/>
      <c r="I512" s="254"/>
      <c r="J512" s="254"/>
      <c r="K512" s="254"/>
    </row>
    <row r="513" spans="3:11" ht="15" customHeight="1">
      <c r="C513" s="259"/>
      <c r="I513" s="254"/>
      <c r="J513" s="254"/>
      <c r="K513" s="254"/>
    </row>
    <row r="514" spans="3:11" ht="15" customHeight="1">
      <c r="C514" s="259"/>
      <c r="I514" s="254"/>
      <c r="J514" s="254"/>
      <c r="K514" s="254"/>
    </row>
    <row r="515" spans="3:11" ht="15" customHeight="1">
      <c r="C515" s="259"/>
      <c r="I515" s="254"/>
      <c r="J515" s="254"/>
      <c r="K515" s="254"/>
    </row>
    <row r="516" spans="3:11" ht="15" customHeight="1">
      <c r="C516" s="259"/>
      <c r="I516" s="254"/>
      <c r="J516" s="254"/>
      <c r="K516" s="254"/>
    </row>
    <row r="517" spans="3:11" ht="15" customHeight="1">
      <c r="C517" s="259"/>
      <c r="I517" s="254"/>
      <c r="J517" s="254"/>
      <c r="K517" s="254"/>
    </row>
    <row r="518" spans="3:11" ht="15" customHeight="1">
      <c r="C518" s="259"/>
      <c r="I518" s="254"/>
      <c r="J518" s="254"/>
      <c r="K518" s="254"/>
    </row>
    <row r="519" spans="3:11" ht="15" customHeight="1">
      <c r="C519" s="259"/>
      <c r="I519" s="254"/>
      <c r="J519" s="254"/>
      <c r="K519" s="254"/>
    </row>
    <row r="520" spans="3:11" ht="15" customHeight="1">
      <c r="C520" s="259"/>
      <c r="I520" s="254"/>
      <c r="J520" s="254"/>
      <c r="K520" s="254"/>
    </row>
    <row r="521" spans="3:11" ht="15" customHeight="1">
      <c r="C521" s="259"/>
      <c r="I521" s="254"/>
      <c r="J521" s="254"/>
      <c r="K521" s="254"/>
    </row>
  </sheetData>
  <mergeCells count="3">
    <mergeCell ref="F3:K3"/>
    <mergeCell ref="B65:P65"/>
    <mergeCell ref="B67:P67"/>
  </mergeCells>
  <phoneticPr fontId="0" type="noConversion"/>
  <conditionalFormatting sqref="E36:G36">
    <cfRule type="expression" dxfId="120" priority="25" stopIfTrue="1">
      <formula>#REF!="*"</formula>
    </cfRule>
  </conditionalFormatting>
  <conditionalFormatting sqref="D36">
    <cfRule type="cellIs" dxfId="119" priority="26" stopIfTrue="1" operator="between">
      <formula>0.000694444444444444</formula>
      <formula>0.290972222222222</formula>
    </cfRule>
  </conditionalFormatting>
  <conditionalFormatting sqref="E42">
    <cfRule type="expression" dxfId="118" priority="21" stopIfTrue="1">
      <formula>#REF!="*"</formula>
    </cfRule>
  </conditionalFormatting>
  <conditionalFormatting sqref="D42">
    <cfRule type="cellIs" dxfId="117" priority="22" stopIfTrue="1" operator="between">
      <formula>0.000694444444444444</formula>
      <formula>0.290972222222222</formula>
    </cfRule>
  </conditionalFormatting>
  <conditionalFormatting sqref="F42:G42">
    <cfRule type="expression" dxfId="116" priority="20" stopIfTrue="1">
      <formula>#REF!="*"</formula>
    </cfRule>
  </conditionalFormatting>
  <conditionalFormatting sqref="E14:G16">
    <cfRule type="expression" dxfId="115" priority="13" stopIfTrue="1">
      <formula>#REF!="*"</formula>
    </cfRule>
  </conditionalFormatting>
  <conditionalFormatting sqref="E13:G13">
    <cfRule type="expression" dxfId="114" priority="15" stopIfTrue="1">
      <formula>#REF!="*"</formula>
    </cfRule>
  </conditionalFormatting>
  <conditionalFormatting sqref="D13">
    <cfRule type="cellIs" dxfId="113" priority="16" stopIfTrue="1" operator="between">
      <formula>0.000694444444444444</formula>
      <formula>0.290972222222222</formula>
    </cfRule>
  </conditionalFormatting>
  <conditionalFormatting sqref="D14:D16">
    <cfRule type="cellIs" dxfId="112" priority="14" stopIfTrue="1" operator="between">
      <formula>0.000694444444444444</formula>
      <formula>0.290972222222222</formula>
    </cfRule>
  </conditionalFormatting>
  <conditionalFormatting sqref="E19:G23">
    <cfRule type="expression" dxfId="111" priority="11" stopIfTrue="1">
      <formula>#REF!="*"</formula>
    </cfRule>
  </conditionalFormatting>
  <conditionalFormatting sqref="D19:D23">
    <cfRule type="cellIs" dxfId="110" priority="12" stopIfTrue="1" operator="between">
      <formula>0.000694444444444444</formula>
      <formula>0.290972222222222</formula>
    </cfRule>
  </conditionalFormatting>
  <conditionalFormatting sqref="E26:G30">
    <cfRule type="expression" dxfId="109" priority="9" stopIfTrue="1">
      <formula>#REF!="*"</formula>
    </cfRule>
  </conditionalFormatting>
  <conditionalFormatting sqref="D26:D30">
    <cfRule type="cellIs" dxfId="108" priority="10" stopIfTrue="1" operator="between">
      <formula>0.000694444444444444</formula>
      <formula>0.290972222222222</formula>
    </cfRule>
  </conditionalFormatting>
  <conditionalFormatting sqref="E33:G35">
    <cfRule type="expression" dxfId="107" priority="7" stopIfTrue="1">
      <formula>#REF!="*"</formula>
    </cfRule>
  </conditionalFormatting>
  <conditionalFormatting sqref="D33:D35">
    <cfRule type="cellIs" dxfId="106" priority="8" stopIfTrue="1" operator="between">
      <formula>0.000694444444444444</formula>
      <formula>0.290972222222222</formula>
    </cfRule>
  </conditionalFormatting>
  <conditionalFormatting sqref="E37:G37">
    <cfRule type="expression" dxfId="105" priority="5" stopIfTrue="1">
      <formula>#REF!="*"</formula>
    </cfRule>
  </conditionalFormatting>
  <conditionalFormatting sqref="D37">
    <cfRule type="cellIs" dxfId="104" priority="6" stopIfTrue="1" operator="between">
      <formula>0.000694444444444444</formula>
      <formula>0.290972222222222</formula>
    </cfRule>
  </conditionalFormatting>
  <conditionalFormatting sqref="E40:G41">
    <cfRule type="expression" dxfId="103" priority="3" stopIfTrue="1">
      <formula>#REF!="*"</formula>
    </cfRule>
  </conditionalFormatting>
  <conditionalFormatting sqref="D40:D41">
    <cfRule type="cellIs" dxfId="102" priority="4" stopIfTrue="1" operator="between">
      <formula>0.000694444444444444</formula>
      <formula>0.290972222222222</formula>
    </cfRule>
  </conditionalFormatting>
  <conditionalFormatting sqref="E12:G12">
    <cfRule type="expression" dxfId="101" priority="1" stopIfTrue="1">
      <formula>#REF!="*"</formula>
    </cfRule>
  </conditionalFormatting>
  <conditionalFormatting sqref="D12">
    <cfRule type="cellIs" dxfId="100" priority="2" stopIfTrue="1" operator="between">
      <formula>0.000694444444444444</formula>
      <formula>0.290972222222222</formula>
    </cfRule>
  </conditionalFormatting>
  <dataValidations count="3">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 allowBlank="1" showErrorMessage="1" promptTitle="Überzeit" prompt="Total der im Berichstmonat geleisteten Überzeit_x000a_(wöchentliche Arbeitszeit über den Maximalstunden)" sqref="L49"/>
  </dataValidations>
  <printOptions horizontalCentered="1" gridLines="1"/>
  <pageMargins left="0.39370078740157483" right="0.39370078740157483" top="0.39370078740157483" bottom="0.39370078740157483" header="0.51181102362204722" footer="0.11811023622047245"/>
  <pageSetup paperSize="9" scale="73"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S492"/>
  <sheetViews>
    <sheetView showZeros="0" zoomScale="80" zoomScaleNormal="80" workbookViewId="0">
      <selection activeCell="O42" sqref="O42"/>
    </sheetView>
  </sheetViews>
  <sheetFormatPr baseColWidth="10" defaultRowHeight="15" customHeight="1"/>
  <cols>
    <col min="1" max="1" width="1.5703125" style="257" customWidth="1"/>
    <col min="2" max="2" width="12.42578125" style="257" customWidth="1"/>
    <col min="3" max="3" width="4.85546875" style="257" customWidth="1"/>
    <col min="4" max="11" width="7" style="257" customWidth="1"/>
    <col min="12" max="12" width="7.42578125" style="257" customWidth="1"/>
    <col min="13" max="13" width="7.85546875" style="257" customWidth="1"/>
    <col min="14" max="14" width="3.7109375" style="257" customWidth="1"/>
    <col min="15" max="15" width="9.7109375" style="257" customWidth="1"/>
    <col min="16" max="16" width="22.42578125" style="257" customWidth="1"/>
    <col min="17" max="17" width="2.140625" style="403" hidden="1" customWidth="1"/>
    <col min="18" max="18" width="2.140625" style="87" hidden="1" customWidth="1"/>
    <col min="19" max="19" width="0.28515625" style="253" customWidth="1"/>
    <col min="20" max="16384" width="11.42578125" style="257"/>
  </cols>
  <sheetData>
    <row r="1" spans="1:19" s="254" customFormat="1" ht="6" customHeight="1" thickBot="1">
      <c r="A1" s="77"/>
      <c r="B1" s="77"/>
      <c r="C1" s="77"/>
      <c r="D1" s="78"/>
      <c r="E1" s="78"/>
      <c r="F1" s="78"/>
      <c r="G1" s="78"/>
      <c r="H1" s="78"/>
      <c r="I1" s="78"/>
      <c r="J1" s="78"/>
      <c r="K1" s="78"/>
      <c r="L1" s="78"/>
      <c r="M1" s="78"/>
      <c r="N1" s="79"/>
      <c r="O1" s="78"/>
      <c r="P1" s="80"/>
      <c r="Q1" s="87"/>
      <c r="R1" s="87"/>
      <c r="S1" s="250"/>
    </row>
    <row r="2" spans="1:19" s="254" customFormat="1" ht="7.5" customHeight="1">
      <c r="A2" s="77"/>
      <c r="B2" s="164"/>
      <c r="C2" s="165"/>
      <c r="D2" s="166"/>
      <c r="E2" s="166"/>
      <c r="F2" s="166"/>
      <c r="G2" s="166"/>
      <c r="H2" s="166"/>
      <c r="I2" s="166"/>
      <c r="J2" s="166"/>
      <c r="K2" s="166"/>
      <c r="L2" s="166"/>
      <c r="M2" s="166"/>
      <c r="N2" s="167"/>
      <c r="O2" s="166"/>
      <c r="P2" s="168"/>
      <c r="Q2" s="87"/>
      <c r="R2" s="87"/>
      <c r="S2" s="250"/>
    </row>
    <row r="3" spans="1:19" s="255" customFormat="1" ht="15" customHeight="1">
      <c r="A3" s="83"/>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Bilanz_bilan!I19</f>
        <v>juin</v>
      </c>
      <c r="Q3" s="94"/>
      <c r="R3" s="94"/>
      <c r="S3" s="251"/>
    </row>
    <row r="4" spans="1:19" s="254" customFormat="1" ht="7.5" customHeight="1">
      <c r="A4" s="77"/>
      <c r="B4" s="169"/>
      <c r="C4" s="143"/>
      <c r="D4" s="145"/>
      <c r="E4" s="145"/>
      <c r="F4" s="141"/>
      <c r="G4" s="141"/>
      <c r="H4" s="141"/>
      <c r="I4" s="141"/>
      <c r="J4" s="141"/>
      <c r="K4" s="141"/>
      <c r="L4" s="145"/>
      <c r="M4" s="145"/>
      <c r="N4" s="146"/>
      <c r="O4" s="141"/>
      <c r="P4" s="142"/>
      <c r="Q4" s="87"/>
      <c r="R4" s="87"/>
      <c r="S4" s="250"/>
    </row>
    <row r="5" spans="1:19" s="256" customFormat="1" ht="15" customHeight="1">
      <c r="A5" s="84"/>
      <c r="B5" s="169" t="str">
        <f>Texttabelle!$E$45</f>
        <v>Taux d'activité en% :</v>
      </c>
      <c r="C5" s="143"/>
      <c r="D5" s="144"/>
      <c r="E5" s="143"/>
      <c r="F5" s="217"/>
      <c r="G5" s="140"/>
      <c r="H5" s="140"/>
      <c r="I5" s="140"/>
      <c r="J5" s="141"/>
      <c r="K5" s="141"/>
      <c r="L5" s="145"/>
      <c r="M5" s="172" t="str">
        <f>Texttabelle!$E$49</f>
        <v>Tot. heures</v>
      </c>
      <c r="N5" s="146"/>
      <c r="O5" s="178">
        <f>SUM(Bilanz_bilan!$I$21/100*F5)</f>
        <v>0</v>
      </c>
      <c r="P5" s="142"/>
      <c r="Q5" s="94"/>
      <c r="R5" s="94"/>
      <c r="S5" s="252"/>
    </row>
    <row r="6" spans="1:19" s="256" customFormat="1" ht="7.5" customHeight="1">
      <c r="A6" s="84"/>
      <c r="B6" s="169"/>
      <c r="C6" s="143"/>
      <c r="D6" s="144"/>
      <c r="E6" s="143"/>
      <c r="F6" s="140"/>
      <c r="G6" s="140"/>
      <c r="H6" s="140"/>
      <c r="I6" s="140"/>
      <c r="J6" s="141"/>
      <c r="K6" s="141"/>
      <c r="L6" s="145"/>
      <c r="M6" s="172"/>
      <c r="N6" s="146"/>
      <c r="O6" s="178"/>
      <c r="P6" s="142"/>
      <c r="Q6" s="94"/>
      <c r="R6" s="94"/>
      <c r="S6" s="252"/>
    </row>
    <row r="7" spans="1:19" s="256" customFormat="1" ht="15" customHeight="1">
      <c r="A7" s="84"/>
      <c r="B7" s="169" t="str">
        <f>Texttabelle!$E$31</f>
        <v>Catégorie personnel :</v>
      </c>
      <c r="C7" s="143"/>
      <c r="D7" s="144"/>
      <c r="E7" s="143"/>
      <c r="F7" s="267">
        <f>Bilanz_bilan!$D$5</f>
        <v>0</v>
      </c>
      <c r="G7" s="140"/>
      <c r="H7" s="140"/>
      <c r="I7" s="140"/>
      <c r="J7" s="141"/>
      <c r="K7" s="141"/>
      <c r="L7" s="145"/>
      <c r="M7" s="172"/>
      <c r="N7" s="146"/>
      <c r="O7" s="178"/>
      <c r="P7" s="142"/>
      <c r="Q7" s="94"/>
      <c r="R7" s="94"/>
      <c r="S7" s="252"/>
    </row>
    <row r="8" spans="1:19" s="254" customFormat="1" ht="8.25" customHeight="1">
      <c r="A8" s="77"/>
      <c r="B8" s="173"/>
      <c r="C8" s="174"/>
      <c r="D8" s="163"/>
      <c r="E8" s="163"/>
      <c r="F8" s="163"/>
      <c r="G8" s="163"/>
      <c r="H8" s="163"/>
      <c r="I8" s="163"/>
      <c r="J8" s="163"/>
      <c r="K8" s="163"/>
      <c r="L8" s="163"/>
      <c r="M8" s="163"/>
      <c r="N8" s="175"/>
      <c r="O8" s="163"/>
      <c r="P8" s="176"/>
      <c r="Q8" s="87"/>
      <c r="R8" s="87"/>
      <c r="S8" s="250"/>
    </row>
    <row r="9" spans="1:19" s="254" customFormat="1" ht="7.5" customHeight="1">
      <c r="A9" s="77"/>
      <c r="B9" s="125"/>
      <c r="C9" s="126"/>
      <c r="D9" s="133" t="s">
        <v>0</v>
      </c>
      <c r="E9" s="133" t="s">
        <v>0</v>
      </c>
      <c r="F9" s="133"/>
      <c r="G9" s="133"/>
      <c r="H9" s="133"/>
      <c r="I9" s="133"/>
      <c r="J9" s="127" t="s">
        <v>0</v>
      </c>
      <c r="K9" s="127"/>
      <c r="L9" s="127"/>
      <c r="M9" s="127"/>
      <c r="N9" s="128"/>
      <c r="O9" s="127"/>
      <c r="P9" s="129"/>
      <c r="Q9" s="87"/>
      <c r="R9" s="87"/>
      <c r="S9" s="250"/>
    </row>
    <row r="10" spans="1:19" s="256" customFormat="1" ht="1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95"/>
      <c r="R10" s="95"/>
      <c r="S10" s="464"/>
    </row>
    <row r="11" spans="1:19" s="254" customFormat="1" ht="7.5" customHeight="1">
      <c r="A11" s="77"/>
      <c r="B11" s="125"/>
      <c r="C11" s="126"/>
      <c r="D11" s="127"/>
      <c r="E11" s="127"/>
      <c r="F11" s="127"/>
      <c r="G11" s="127"/>
      <c r="H11" s="127"/>
      <c r="I11" s="127"/>
      <c r="J11" s="127"/>
      <c r="K11" s="127"/>
      <c r="L11" s="127"/>
      <c r="M11" s="127"/>
      <c r="N11" s="128" t="s">
        <v>0</v>
      </c>
      <c r="O11" s="127"/>
      <c r="P11" s="129"/>
      <c r="Q11" s="87"/>
      <c r="R11" s="87"/>
      <c r="S11" s="250"/>
    </row>
    <row r="12" spans="1:19" ht="15.75" customHeight="1">
      <c r="A12" s="82"/>
      <c r="B12" s="147">
        <f>T_01!CS9</f>
        <v>42155</v>
      </c>
      <c r="C12" s="148" t="str">
        <f>T_01!CT9</f>
        <v>Sa</v>
      </c>
      <c r="D12" s="353"/>
      <c r="E12" s="354"/>
      <c r="F12" s="353"/>
      <c r="G12" s="354"/>
      <c r="H12" s="372"/>
      <c r="I12" s="364"/>
      <c r="J12" s="356"/>
      <c r="K12" s="364"/>
      <c r="L12" s="356">
        <f>SUM(T_01!CP9)</f>
        <v>0</v>
      </c>
      <c r="M12" s="364">
        <f>IF(T_01!CP9=0,0,SUM(T_01!$CP$9))</f>
        <v>0</v>
      </c>
      <c r="N12" s="357"/>
      <c r="O12" s="355"/>
      <c r="P12" s="358" t="str">
        <f>IF(T_01!CV9="",TRANSPOSE(T_01!CR9),T_01!CV9)</f>
        <v xml:space="preserve"> </v>
      </c>
      <c r="Q12" s="88" t="str">
        <f>IF(T_01!CV9="","",1)</f>
        <v/>
      </c>
      <c r="R12" s="87">
        <f>IF(B12="","",VLOOKUP(B12,T_01!$CS$9:$CV$39,3,FALSE))</f>
        <v>0</v>
      </c>
      <c r="S12" s="465"/>
    </row>
    <row r="13" spans="1:19" ht="15.75" customHeight="1">
      <c r="A13" s="82"/>
      <c r="B13" s="147">
        <f>T_01!CS10</f>
        <v>42156</v>
      </c>
      <c r="C13" s="148" t="str">
        <f>T_01!CT10</f>
        <v>Di</v>
      </c>
      <c r="D13" s="338"/>
      <c r="E13" s="339"/>
      <c r="F13" s="338"/>
      <c r="G13" s="339"/>
      <c r="H13" s="550"/>
      <c r="I13" s="342"/>
      <c r="J13" s="341"/>
      <c r="K13" s="342"/>
      <c r="L13" s="341">
        <f>SUM(T_01!CP10)</f>
        <v>0</v>
      </c>
      <c r="M13" s="342">
        <f>IF(T_01!CP10=0,0,SUM(T_01!$CP$9+T_01!CP10))</f>
        <v>0</v>
      </c>
      <c r="N13" s="348"/>
      <c r="O13" s="340"/>
      <c r="P13" s="115" t="str">
        <f>IF(T_01!CV10="",TRANSPOSE(T_01!CR10),T_01!CV10)</f>
        <v xml:space="preserve"> </v>
      </c>
      <c r="Q13" s="88" t="str">
        <f>IF(T_01!CV10="","",1)</f>
        <v/>
      </c>
      <c r="R13" s="87">
        <f>IF(B13="","",VLOOKUP(B13,T_01!$CS$9:$CV$39,3,FALSE))</f>
        <v>0</v>
      </c>
      <c r="S13" s="554">
        <f>SUM(L12:L13)</f>
        <v>0</v>
      </c>
    </row>
    <row r="14" spans="1:19" ht="15.75" customHeight="1">
      <c r="A14" s="82"/>
      <c r="B14" s="147">
        <f>T_01!CS11</f>
        <v>42157</v>
      </c>
      <c r="C14" s="148" t="str">
        <f>T_01!CT11</f>
        <v>Lu</v>
      </c>
      <c r="D14" s="567"/>
      <c r="E14" s="422"/>
      <c r="F14" s="421"/>
      <c r="G14" s="422"/>
      <c r="H14" s="421"/>
      <c r="I14" s="422"/>
      <c r="J14" s="421"/>
      <c r="K14" s="422"/>
      <c r="L14" s="368">
        <f>SUM(T_01!CP11)</f>
        <v>0</v>
      </c>
      <c r="M14" s="369">
        <f>IF(T_01!CP11=0,0,SUM(T_01!$CP$9+T_01!CP10+T_01!CP11))</f>
        <v>0</v>
      </c>
      <c r="N14" s="277"/>
      <c r="O14" s="9"/>
      <c r="P14" s="279" t="str">
        <f>IF(T_01!CV11="",TRANSPOSE(T_01!CR11),T_01!CV11)</f>
        <v xml:space="preserve"> </v>
      </c>
      <c r="Q14" s="88" t="str">
        <f>IF(T_01!CV11="","",1)</f>
        <v/>
      </c>
      <c r="R14" s="87">
        <f>IF(B14="","",VLOOKUP(B14,T_01!$CS$9:$CV$39,3,FALSE))</f>
        <v>0</v>
      </c>
      <c r="S14" s="399"/>
    </row>
    <row r="15" spans="1:19" ht="15.75" customHeight="1">
      <c r="A15" s="82"/>
      <c r="B15" s="147">
        <f>T_01!CS12</f>
        <v>42158</v>
      </c>
      <c r="C15" s="148" t="str">
        <f>T_01!CT12</f>
        <v>Ma</v>
      </c>
      <c r="D15" s="421"/>
      <c r="E15" s="422"/>
      <c r="F15" s="421"/>
      <c r="G15" s="422"/>
      <c r="H15" s="421"/>
      <c r="I15" s="422"/>
      <c r="J15" s="421"/>
      <c r="K15" s="422"/>
      <c r="L15" s="368">
        <f>SUM(T_01!CP12)</f>
        <v>0</v>
      </c>
      <c r="M15" s="369">
        <f>IF(T_01!CP12=0,0,SUM(T_01!$CP$9+T_01!CP10+T_01!CP11+T_01!CP12))</f>
        <v>0</v>
      </c>
      <c r="N15" s="277"/>
      <c r="O15" s="9"/>
      <c r="P15" s="279" t="str">
        <f>IF(T_01!CV12="",TRANSPOSE(T_01!CR12),T_01!CV12)</f>
        <v xml:space="preserve"> </v>
      </c>
      <c r="Q15" s="88" t="str">
        <f>IF(T_01!CE28="","",1)</f>
        <v/>
      </c>
      <c r="R15" s="87">
        <f>IF(B15="","",VLOOKUP(B15,T_01!$CS$9:$CV$39,3,FALSE))</f>
        <v>0</v>
      </c>
      <c r="S15" s="400"/>
    </row>
    <row r="16" spans="1:19" ht="15.75" customHeight="1">
      <c r="A16" s="82"/>
      <c r="B16" s="147">
        <f>T_01!CS13</f>
        <v>42159</v>
      </c>
      <c r="C16" s="148" t="str">
        <f>T_01!CT13</f>
        <v>Me</v>
      </c>
      <c r="D16" s="421"/>
      <c r="E16" s="422"/>
      <c r="F16" s="421"/>
      <c r="G16" s="422"/>
      <c r="H16" s="421"/>
      <c r="I16" s="422"/>
      <c r="J16" s="421"/>
      <c r="K16" s="422"/>
      <c r="L16" s="368">
        <f>SUM(T_01!CP13)</f>
        <v>0</v>
      </c>
      <c r="M16" s="369">
        <f>IF(T_01!CP13=0,0,SUM(T_01!$CP$9+T_01!CP10+T_01!CP11+T_01!CP12+T_01!CP13))</f>
        <v>0</v>
      </c>
      <c r="N16" s="277"/>
      <c r="O16" s="9"/>
      <c r="P16" s="279" t="str">
        <f>IF(T_01!CV13="",TRANSPOSE(T_01!CR13),T_01!CV13)</f>
        <v xml:space="preserve"> </v>
      </c>
      <c r="Q16" s="88" t="str">
        <f>IF(T_01!CE29="","",1)</f>
        <v/>
      </c>
      <c r="R16" s="87">
        <f>IF(B16="","",VLOOKUP(B16,T_01!$CS$9:$CV$39,3,FALSE))</f>
        <v>0</v>
      </c>
      <c r="S16" s="465"/>
    </row>
    <row r="17" spans="1:19" ht="15.75" customHeight="1">
      <c r="A17" s="82"/>
      <c r="B17" s="147">
        <f>T_01!CS14</f>
        <v>42160</v>
      </c>
      <c r="C17" s="148" t="str">
        <f>T_01!CT14</f>
        <v>Je</v>
      </c>
      <c r="D17" s="421"/>
      <c r="E17" s="422"/>
      <c r="F17" s="421"/>
      <c r="G17" s="422"/>
      <c r="H17" s="335"/>
      <c r="I17" s="337"/>
      <c r="J17" s="336"/>
      <c r="K17" s="337"/>
      <c r="L17" s="368">
        <f>SUM(T_01!CP14)</f>
        <v>0</v>
      </c>
      <c r="M17" s="369">
        <f>IF(T_01!CP14=0,0,SUM(T_01!$CP$9+T_01!CP10+T_01!CP11+T_01!CP12+T_01!CP13+T_01!CP14))</f>
        <v>0</v>
      </c>
      <c r="N17" s="277"/>
      <c r="O17" s="9"/>
      <c r="P17" s="279" t="str">
        <f>IF(T_01!CV14="",TRANSPOSE(T_01!CR14),T_01!CV14)</f>
        <v xml:space="preserve"> </v>
      </c>
      <c r="Q17" s="88" t="str">
        <f>IF(T_01!CV14="","",1)</f>
        <v/>
      </c>
      <c r="R17" s="87">
        <f>IF(B17="","",VLOOKUP(B17,T_01!$CS$9:$CV$39,3,FALSE))</f>
        <v>0</v>
      </c>
      <c r="S17" s="465"/>
    </row>
    <row r="18" spans="1:19" ht="15.75" customHeight="1">
      <c r="A18" s="82"/>
      <c r="B18" s="147">
        <f>T_01!CS15</f>
        <v>42161</v>
      </c>
      <c r="C18" s="148" t="str">
        <f>T_01!CT15</f>
        <v>Ve</v>
      </c>
      <c r="D18" s="421"/>
      <c r="E18" s="422"/>
      <c r="F18" s="421"/>
      <c r="G18" s="422"/>
      <c r="H18" s="335"/>
      <c r="I18" s="337"/>
      <c r="J18" s="336"/>
      <c r="K18" s="337"/>
      <c r="L18" s="368">
        <f>SUM(T_01!CP15)</f>
        <v>0</v>
      </c>
      <c r="M18" s="369">
        <f>IF(T_01!CP15=0,0,SUM(T_01!$CP$9+T_01!CP10+T_01!CP11+T_01!CP12+T_01!CP13+T_01!CP14+T_01!CP15))</f>
        <v>0</v>
      </c>
      <c r="N18" s="277"/>
      <c r="O18" s="9"/>
      <c r="P18" s="279" t="str">
        <f>IF(T_01!CV15="",TRANSPOSE(T_01!CR15),T_01!CV15)</f>
        <v xml:space="preserve"> </v>
      </c>
      <c r="Q18" s="88" t="str">
        <f>IF(T_01!CV15="","",1)</f>
        <v/>
      </c>
      <c r="R18" s="87">
        <f>IF(B18="","",VLOOKUP(B18,T_01!$CS$9:$CV$39,3,FALSE))</f>
        <v>0</v>
      </c>
      <c r="S18" s="465"/>
    </row>
    <row r="19" spans="1:19" ht="15.75" customHeight="1">
      <c r="A19" s="82"/>
      <c r="B19" s="147">
        <f>T_01!CS16</f>
        <v>42162</v>
      </c>
      <c r="C19" s="148" t="str">
        <f>T_01!CT16</f>
        <v>Sa</v>
      </c>
      <c r="D19" s="338"/>
      <c r="E19" s="339"/>
      <c r="F19" s="338"/>
      <c r="G19" s="339"/>
      <c r="H19" s="550"/>
      <c r="I19" s="342"/>
      <c r="J19" s="341"/>
      <c r="K19" s="342"/>
      <c r="L19" s="341">
        <f>SUM(T_01!CP16)</f>
        <v>0</v>
      </c>
      <c r="M19" s="342">
        <f>IF(T_01!CP16=0,0,SUM(T_01!$CP$9+T_01!CP10+T_01!CP11+T_01!CP12+T_01!CP13+T_01!CP14+T_01!CP15+T_01!CP16))</f>
        <v>0</v>
      </c>
      <c r="N19" s="348"/>
      <c r="O19" s="340"/>
      <c r="P19" s="115" t="str">
        <f>IF(T_01!CV16="",TRANSPOSE(T_01!CR16),T_01!CV16)</f>
        <v xml:space="preserve"> </v>
      </c>
      <c r="Q19" s="88" t="str">
        <f>IF(T_01!CV16="","",1)</f>
        <v/>
      </c>
      <c r="R19" s="87">
        <f>IF(B19="","",VLOOKUP(B19,T_01!$CS$9:$CV$39,3,FALSE))</f>
        <v>0</v>
      </c>
      <c r="S19" s="465"/>
    </row>
    <row r="20" spans="1:19" ht="15.75" customHeight="1">
      <c r="A20" s="82"/>
      <c r="B20" s="147">
        <f>T_01!CS17</f>
        <v>42163</v>
      </c>
      <c r="C20" s="148" t="str">
        <f>T_01!CT17</f>
        <v>Di</v>
      </c>
      <c r="D20" s="338"/>
      <c r="E20" s="339"/>
      <c r="F20" s="338"/>
      <c r="G20" s="339"/>
      <c r="H20" s="550"/>
      <c r="I20" s="342"/>
      <c r="J20" s="341"/>
      <c r="K20" s="342"/>
      <c r="L20" s="341">
        <f>SUM(T_01!CP17)</f>
        <v>0</v>
      </c>
      <c r="M20" s="342">
        <f>IF(T_01!CP17=0,0,SUM(T_01!$CP$9+T_01!CP10+T_01!CP11+T_01!CP12+T_01!CP13+T_01!CP14+T_01!CP15+T_01!CP16+T_01!CP17))</f>
        <v>0</v>
      </c>
      <c r="N20" s="348"/>
      <c r="O20" s="340"/>
      <c r="P20" s="115" t="str">
        <f>IF(T_01!CV17="",TRANSPOSE(T_01!CR17),T_01!CV17)</f>
        <v>Pfingsten / Pentecôte</v>
      </c>
      <c r="Q20" s="88">
        <f>IF(T_01!CV17="","",1)</f>
        <v>1</v>
      </c>
      <c r="R20" s="87">
        <f>IF(B20="","",VLOOKUP(B20,T_01!$CS$9:$CV$39,3,FALSE))</f>
        <v>1</v>
      </c>
      <c r="S20" s="554">
        <f>SUM(L14:L20)</f>
        <v>0</v>
      </c>
    </row>
    <row r="21" spans="1:19" ht="15.75" customHeight="1">
      <c r="A21" s="82"/>
      <c r="B21" s="147">
        <f>T_01!CS18</f>
        <v>42164</v>
      </c>
      <c r="C21" s="148" t="str">
        <f>T_01!CT18</f>
        <v>Lu</v>
      </c>
      <c r="D21" s="424"/>
      <c r="E21" s="425"/>
      <c r="F21" s="424"/>
      <c r="G21" s="425"/>
      <c r="H21" s="424"/>
      <c r="I21" s="425"/>
      <c r="J21" s="424"/>
      <c r="K21" s="425"/>
      <c r="L21" s="417">
        <f>SUM(T_01!CP18)</f>
        <v>0</v>
      </c>
      <c r="M21" s="416">
        <f>IF(T_01!CP18=0,0,SUM(T_01!$CP$9+T_01!CP10+T_01!CP11+T_01!CP12+T_01!CP13+T_01!CP14+T_01!CP15+T_01!CP16+T_01!CP17+T_01!CP18))</f>
        <v>0</v>
      </c>
      <c r="N21" s="427"/>
      <c r="O21" s="426"/>
      <c r="P21" s="420" t="str">
        <f>IF(T_01!CV18="",TRANSPOSE(T_01!CR18),T_01!CV18)</f>
        <v>Pfingstmontag / Lundi de Pentecôte</v>
      </c>
      <c r="Q21" s="88">
        <f>IF(T_01!CV18="","",1)</f>
        <v>1</v>
      </c>
      <c r="R21" s="87">
        <f>IF(B21="","",VLOOKUP(B21,T_01!$CS$9:$CV$39,3,FALSE))</f>
        <v>1</v>
      </c>
      <c r="S21" s="399"/>
    </row>
    <row r="22" spans="1:19" ht="15.75" customHeight="1">
      <c r="A22" s="82"/>
      <c r="B22" s="147">
        <f>T_01!CS19</f>
        <v>42165</v>
      </c>
      <c r="C22" s="148" t="str">
        <f>T_01!CT19</f>
        <v>Ma</v>
      </c>
      <c r="D22" s="421"/>
      <c r="E22" s="422"/>
      <c r="F22" s="421"/>
      <c r="G22" s="422"/>
      <c r="H22" s="421"/>
      <c r="I22" s="422"/>
      <c r="J22" s="421"/>
      <c r="K22" s="422"/>
      <c r="L22" s="368">
        <f>SUM(T_01!CP19)</f>
        <v>0</v>
      </c>
      <c r="M22" s="369">
        <f>IF(T_01!CP19=0,0,SUM(T_01!$CP$9+T_01!CP10+T_01!CP11+T_01!CP12+T_01!CP13+T_01!CP14+T_01!CP15+T_01!CP16+T_01!CP17+T_01!CP18+T_01!CP19))</f>
        <v>0</v>
      </c>
      <c r="N22" s="277"/>
      <c r="O22" s="9"/>
      <c r="P22" s="279" t="str">
        <f>IF(T_01!CV19="",TRANSPOSE(T_01!CR19),T_01!CV19)</f>
        <v xml:space="preserve"> </v>
      </c>
      <c r="Q22" s="88" t="str">
        <f>IF(T_01!CV19="","",1)</f>
        <v/>
      </c>
      <c r="R22" s="87">
        <f>IF(B22="","",VLOOKUP(B22,T_01!$CS$9:$CV$39,3,FALSE))</f>
        <v>0</v>
      </c>
      <c r="S22" s="400"/>
    </row>
    <row r="23" spans="1:19" ht="15.75" customHeight="1">
      <c r="A23" s="82"/>
      <c r="B23" s="147">
        <f>T_01!CS20</f>
        <v>42166</v>
      </c>
      <c r="C23" s="148" t="str">
        <f>T_01!CT20</f>
        <v>Me</v>
      </c>
      <c r="D23" s="421"/>
      <c r="E23" s="422"/>
      <c r="F23" s="421"/>
      <c r="G23" s="422"/>
      <c r="H23" s="335"/>
      <c r="I23" s="337"/>
      <c r="J23" s="336"/>
      <c r="K23" s="337"/>
      <c r="L23" s="368">
        <f>SUM(T_01!CP20)</f>
        <v>0</v>
      </c>
      <c r="M23" s="369">
        <f>IF(T_01!CP20=0,0,SUM(T_01!$CP$9+T_01!CP10+T_01!CP11+T_01!CP12+T_01!CP13+T_01!CP14+T_01!CP15+T_01!CP16+T_01!CP17+T_01!CP18+T_01!CP19+T_01!CP20))</f>
        <v>0</v>
      </c>
      <c r="N23" s="277"/>
      <c r="O23" s="9"/>
      <c r="P23" s="279" t="str">
        <f>IF(T_01!CV20="",TRANSPOSE(T_01!CR20),T_01!CV20)</f>
        <v xml:space="preserve"> </v>
      </c>
      <c r="Q23" s="88" t="str">
        <f>IF(T_01!CV20="","",1)</f>
        <v/>
      </c>
      <c r="R23" s="87">
        <f>IF(B23="","",VLOOKUP(B23,T_01!$CS$9:$CV$39,3,FALSE))</f>
        <v>0</v>
      </c>
      <c r="S23" s="465"/>
    </row>
    <row r="24" spans="1:19" ht="15.75" customHeight="1">
      <c r="A24" s="82"/>
      <c r="B24" s="147">
        <f>T_01!CS21</f>
        <v>42167</v>
      </c>
      <c r="C24" s="148" t="str">
        <f>T_01!CT21</f>
        <v>Je</v>
      </c>
      <c r="D24" s="421"/>
      <c r="E24" s="422"/>
      <c r="F24" s="421"/>
      <c r="G24" s="422"/>
      <c r="H24" s="335"/>
      <c r="I24" s="337"/>
      <c r="J24" s="336"/>
      <c r="K24" s="337"/>
      <c r="L24" s="368">
        <f>SUM(T_01!CP21)</f>
        <v>0</v>
      </c>
      <c r="M24" s="369">
        <f>IF(T_01!CP21=0,0,SUM(T_01!$CP$9+T_01!CP10+T_01!CP11+T_01!CP12+T_01!CP13+T_01!CP14+T_01!CP15+T_01!CP16+T_01!CP17+T_01!CP18+T_01!CP19+T_01!CP20+T_01!CP21))</f>
        <v>0</v>
      </c>
      <c r="N24" s="277"/>
      <c r="O24" s="9"/>
      <c r="P24" s="279" t="str">
        <f>IF(T_01!CV21="",TRANSPOSE(T_01!CR21),T_01!CV21)</f>
        <v xml:space="preserve"> </v>
      </c>
      <c r="Q24" s="88" t="str">
        <f>IF(T_01!CV21="","",1)</f>
        <v/>
      </c>
      <c r="R24" s="87">
        <f>IF(B24="","",VLOOKUP(B24,T_01!$CS$9:$CV$39,3,FALSE))</f>
        <v>0</v>
      </c>
      <c r="S24" s="465"/>
    </row>
    <row r="25" spans="1:19" ht="15.75" customHeight="1">
      <c r="A25" s="82"/>
      <c r="B25" s="147">
        <f>T_01!CS22</f>
        <v>42168</v>
      </c>
      <c r="C25" s="148" t="str">
        <f>T_01!CT22</f>
        <v>Ve</v>
      </c>
      <c r="D25" s="421"/>
      <c r="E25" s="422"/>
      <c r="F25" s="421"/>
      <c r="G25" s="422"/>
      <c r="H25" s="335"/>
      <c r="I25" s="337"/>
      <c r="J25" s="336"/>
      <c r="K25" s="337"/>
      <c r="L25" s="368">
        <f>SUM(T_01!CP22)</f>
        <v>0</v>
      </c>
      <c r="M25" s="369">
        <f>IF(T_01!CP22=0,0,SUM(T_01!$CP$9+T_01!CP10+T_01!CP11+T_01!CP12+T_01!CP13+T_01!CP14+T_01!CP15+T_01!CP16+T_01!CP17+T_01!CP18+T_01!CP19+T_01!CP20+T_01!CP21+T_01!CP22))</f>
        <v>0</v>
      </c>
      <c r="N25" s="277"/>
      <c r="O25" s="9"/>
      <c r="P25" s="279" t="str">
        <f>IF(T_01!CV22="",TRANSPOSE(T_01!CR22),T_01!CV22)</f>
        <v xml:space="preserve"> </v>
      </c>
      <c r="Q25" s="88" t="str">
        <f>IF(T_01!CV22="","",1)</f>
        <v/>
      </c>
      <c r="R25" s="87">
        <f>IF(B25="","",VLOOKUP(B25,T_01!$CS$9:$CV$39,3,FALSE))</f>
        <v>0</v>
      </c>
      <c r="S25" s="465"/>
    </row>
    <row r="26" spans="1:19" ht="15.75" customHeight="1">
      <c r="A26" s="82"/>
      <c r="B26" s="147">
        <f>T_01!CS23</f>
        <v>42169</v>
      </c>
      <c r="C26" s="148" t="str">
        <f>T_01!CT23</f>
        <v>Sa</v>
      </c>
      <c r="D26" s="338"/>
      <c r="E26" s="339"/>
      <c r="F26" s="338"/>
      <c r="G26" s="339"/>
      <c r="H26" s="550"/>
      <c r="I26" s="342"/>
      <c r="J26" s="341"/>
      <c r="K26" s="342"/>
      <c r="L26" s="341">
        <f>SUM(T_01!CP23)</f>
        <v>0</v>
      </c>
      <c r="M26" s="342">
        <f>IF(T_01!CP23=0,0,SUM(T_01!$CP$9+T_01!CP10+T_01!CP11+T_01!CP12+T_01!CP13+T_01!CP14+T_01!CP15+T_01!CP16+T_01!CP17+T_01!CP18+T_01!CP19+T_01!CP20+T_01!CP21+T_01!CP22+T_01!CP23))</f>
        <v>0</v>
      </c>
      <c r="N26" s="348"/>
      <c r="O26" s="340"/>
      <c r="P26" s="115" t="str">
        <f>IF(T_01!CV23="",TRANSPOSE(T_01!CR23),T_01!CV23)</f>
        <v xml:space="preserve"> </v>
      </c>
      <c r="Q26" s="88" t="str">
        <f>IF(T_01!CV23="","",1)</f>
        <v/>
      </c>
      <c r="R26" s="87">
        <f>IF(B26="","",VLOOKUP(B26,T_01!$CS$9:$CV$39,3,FALSE))</f>
        <v>0</v>
      </c>
      <c r="S26" s="465"/>
    </row>
    <row r="27" spans="1:19" ht="15.75" customHeight="1">
      <c r="A27" s="82"/>
      <c r="B27" s="147">
        <f>T_01!CS24</f>
        <v>42170</v>
      </c>
      <c r="C27" s="148" t="str">
        <f>T_01!CT24</f>
        <v>Di</v>
      </c>
      <c r="D27" s="338"/>
      <c r="E27" s="339"/>
      <c r="F27" s="338"/>
      <c r="G27" s="339"/>
      <c r="H27" s="550"/>
      <c r="I27" s="342"/>
      <c r="J27" s="341"/>
      <c r="K27" s="342"/>
      <c r="L27" s="341">
        <f>SUM(T_01!CP24)</f>
        <v>0</v>
      </c>
      <c r="M27" s="342">
        <f>IF(T_01!CP24=0,0,SUM(T_01!$CP$9+T_01!CP10+T_01!CP11+T_01!CP12+T_01!CP13+T_01!CP14+T_01!CP15+T_01!CP16+T_01!CP17+T_01!CP18+T_01!CP19+T_01!CP20+T_01!CP21+T_01!CP22+T_01!CP23+T_01!CP24))</f>
        <v>0</v>
      </c>
      <c r="N27" s="348"/>
      <c r="O27" s="340"/>
      <c r="P27" s="115" t="str">
        <f>IF(T_01!CV24="",TRANSPOSE(T_01!CR24),T_01!CV24)</f>
        <v xml:space="preserve"> </v>
      </c>
      <c r="Q27" s="88" t="str">
        <f>IF(T_01!CV24="","",1)</f>
        <v/>
      </c>
      <c r="R27" s="87">
        <f>IF(B27="","",VLOOKUP(B27,T_01!$CS$9:$CV$39,3,FALSE))</f>
        <v>0</v>
      </c>
      <c r="S27" s="554">
        <f>SUM(L21:L27)</f>
        <v>0</v>
      </c>
    </row>
    <row r="28" spans="1:19" ht="15.75" customHeight="1">
      <c r="A28" s="82"/>
      <c r="B28" s="147">
        <f>T_01!CS25</f>
        <v>42171</v>
      </c>
      <c r="C28" s="148" t="str">
        <f>T_01!CT25</f>
        <v>Lu</v>
      </c>
      <c r="D28" s="421"/>
      <c r="E28" s="422"/>
      <c r="F28" s="421"/>
      <c r="G28" s="422"/>
      <c r="H28" s="421"/>
      <c r="I28" s="422"/>
      <c r="J28" s="421"/>
      <c r="K28" s="422"/>
      <c r="L28" s="368">
        <f>SUM(T_01!CP25)</f>
        <v>0</v>
      </c>
      <c r="M28" s="369">
        <f>IF(T_01!CP25=0,0,SUM(T_01!$CP$9+T_01!CP10+T_01!CP11+T_01!CP12+T_01!CP13+T_01!CP14+T_01!CP15+T_01!CP16+T_01!CP17+T_01!CP18+T_01!CP19+T_01!CP20+T_01!CP21+T_01!CP22+T_01!CP23+T_01!CP24+T_01!CP25))</f>
        <v>0</v>
      </c>
      <c r="N28" s="277"/>
      <c r="O28" s="9"/>
      <c r="P28" s="279" t="str">
        <f>IF(T_01!CV25="",TRANSPOSE(T_01!CR25),T_01!CV25)</f>
        <v xml:space="preserve"> </v>
      </c>
      <c r="Q28" s="88" t="str">
        <f>IF(T_01!CV25="","",1)</f>
        <v/>
      </c>
      <c r="R28" s="87">
        <f>IF(B28="","",VLOOKUP(B28,T_01!$CS$9:$CV$39,3,FALSE))</f>
        <v>0</v>
      </c>
      <c r="S28" s="399"/>
    </row>
    <row r="29" spans="1:19" ht="15.75" customHeight="1">
      <c r="A29" s="82"/>
      <c r="B29" s="147">
        <f>T_01!CS26</f>
        <v>42172</v>
      </c>
      <c r="C29" s="148" t="str">
        <f>T_01!CT26</f>
        <v>Ma</v>
      </c>
      <c r="D29" s="421"/>
      <c r="E29" s="422"/>
      <c r="F29" s="421"/>
      <c r="G29" s="422"/>
      <c r="H29" s="421"/>
      <c r="I29" s="422"/>
      <c r="J29" s="421"/>
      <c r="K29" s="422"/>
      <c r="L29" s="368">
        <f>SUM(T_01!CP26)</f>
        <v>0</v>
      </c>
      <c r="M29" s="369">
        <f>IF(T_01!CP26=0,0,SUM(T_01!$CP$9+T_01!CP10+T_01!CP11+T_01!CP12+T_01!CP13+T_01!CP14+T_01!CP15+T_01!CP16+T_01!CP17+T_01!CP18+T_01!CP19+T_01!CP20+T_01!CP21+T_01!CP22+T_01!CP23+T_01!CP24+T_01!CP25+T_01!CP26))</f>
        <v>0</v>
      </c>
      <c r="N29" s="277"/>
      <c r="O29" s="9"/>
      <c r="P29" s="279" t="str">
        <f>IF(T_01!CV26="",TRANSPOSE(T_01!CR26),T_01!CV26)</f>
        <v xml:space="preserve"> </v>
      </c>
      <c r="Q29" s="88" t="str">
        <f>IF(T_01!CV26="","",1)</f>
        <v/>
      </c>
      <c r="R29" s="87">
        <f>IF(B29="","",VLOOKUP(B29,T_01!$CS$9:$CV$39,3,FALSE))</f>
        <v>0</v>
      </c>
      <c r="S29" s="400"/>
    </row>
    <row r="30" spans="1:19" ht="15.75" customHeight="1">
      <c r="A30" s="82"/>
      <c r="B30" s="147">
        <f>T_01!CS27</f>
        <v>42173</v>
      </c>
      <c r="C30" s="148" t="str">
        <f>T_01!CT27</f>
        <v>Me</v>
      </c>
      <c r="D30" s="421"/>
      <c r="E30" s="422"/>
      <c r="F30" s="421"/>
      <c r="G30" s="422"/>
      <c r="H30" s="335"/>
      <c r="I30" s="337"/>
      <c r="J30" s="336"/>
      <c r="K30" s="337"/>
      <c r="L30" s="368">
        <f>SUM(T_01!CP27)</f>
        <v>0</v>
      </c>
      <c r="M30" s="369">
        <f>IF(T_01!CP27=0,0,SUM(T_01!$CP$9+T_01!CP10+T_01!CP11+T_01!CP12+T_01!CP13+T_01!CP14+T_01!CP15+T_01!CP16+T_01!CP17+T_01!CP18+T_01!CP19+T_01!CP20+T_01!CP21+T_01!CP22+T_01!CP23+T_01!CP24+T_01!CP25+T_01!CP26+T_01!CP27))</f>
        <v>0</v>
      </c>
      <c r="N30" s="277"/>
      <c r="O30" s="9"/>
      <c r="P30" s="279" t="str">
        <f>IF(T_01!CV27="",TRANSPOSE(T_01!CR27),T_01!CV27)</f>
        <v xml:space="preserve"> </v>
      </c>
      <c r="Q30" s="88" t="str">
        <f>IF(T_01!CV27="","",1)</f>
        <v/>
      </c>
      <c r="R30" s="87">
        <f>IF(B30="","",VLOOKUP(B30,T_01!$CS$9:$CV$39,3,FALSE))</f>
        <v>0</v>
      </c>
      <c r="S30" s="465"/>
    </row>
    <row r="31" spans="1:19" ht="15.75" customHeight="1">
      <c r="A31" s="82"/>
      <c r="B31" s="147">
        <f>T_01!CS28</f>
        <v>42174</v>
      </c>
      <c r="C31" s="148" t="str">
        <f>T_01!CT28</f>
        <v>Je</v>
      </c>
      <c r="D31" s="421"/>
      <c r="E31" s="422"/>
      <c r="F31" s="421"/>
      <c r="G31" s="422"/>
      <c r="H31" s="335"/>
      <c r="I31" s="337"/>
      <c r="J31" s="336"/>
      <c r="K31" s="337"/>
      <c r="L31" s="368">
        <f>SUM(T_01!CP28)</f>
        <v>0</v>
      </c>
      <c r="M31" s="369">
        <f>IF(T_01!CP28=0,0,SUM(T_01!$CP$9+T_01!CP10+T_01!CP11+T_01!CP12+T_01!CP13+T_01!CP14+T_01!CP15+T_01!CP16+T_01!CP17+T_01!CP18+T_01!CP19+T_01!CP20+T_01!CP21+T_01!CP22+T_01!CP23+T_01!CP24+T_01!CP25+T_01!CP26+T_01!CP27+T_01!CP28))</f>
        <v>0</v>
      </c>
      <c r="N31" s="277"/>
      <c r="O31" s="9"/>
      <c r="P31" s="279" t="str">
        <f>IF(T_01!CV28="",TRANSPOSE(T_01!CR28),T_01!CV28)</f>
        <v xml:space="preserve"> </v>
      </c>
      <c r="Q31" s="88" t="str">
        <f>IF(T_01!CV28="","",1)</f>
        <v/>
      </c>
      <c r="R31" s="87">
        <f>IF(B31="","",VLOOKUP(B31,T_01!$CS$9:$CV$39,3,FALSE))</f>
        <v>0</v>
      </c>
      <c r="S31" s="465"/>
    </row>
    <row r="32" spans="1:19" ht="15.75" customHeight="1">
      <c r="A32" s="82"/>
      <c r="B32" s="147">
        <f>T_01!CS29</f>
        <v>42175</v>
      </c>
      <c r="C32" s="148" t="str">
        <f>T_01!CT29</f>
        <v>Ve</v>
      </c>
      <c r="D32" s="421"/>
      <c r="E32" s="422"/>
      <c r="F32" s="421"/>
      <c r="G32" s="422"/>
      <c r="H32" s="335"/>
      <c r="I32" s="337"/>
      <c r="J32" s="336"/>
      <c r="K32" s="337"/>
      <c r="L32" s="368">
        <f>SUM(T_01!CP29)</f>
        <v>0</v>
      </c>
      <c r="M32" s="369">
        <f>IF(T_01!CP29=0,0,SUM(T_01!$CP$9+T_01!CP10+T_01!CP11+T_01!CP12+T_01!CP13+T_01!CP14+T_01!CP15+T_01!CP16+T_01!CP17+T_01!CP18+T_01!CP19+T_01!CP20+T_01!CP21+T_01!CP22+T_01!CP23+T_01!CP24+T_01!CP25+T_01!CP26+T_01!CP27+T_01!CP28+T_01!CP29))</f>
        <v>0</v>
      </c>
      <c r="N32" s="277"/>
      <c r="O32" s="9"/>
      <c r="P32" s="279" t="str">
        <f>IF(T_01!CV29="",TRANSPOSE(T_01!CR29),T_01!CV29)</f>
        <v xml:space="preserve"> </v>
      </c>
      <c r="Q32" s="88" t="str">
        <f>IF(T_01!CV29="","",1)</f>
        <v/>
      </c>
      <c r="R32" s="87">
        <f>IF(B32="","",VLOOKUP(B32,T_01!$CS$9:$CV$39,3,FALSE))</f>
        <v>0</v>
      </c>
      <c r="S32" s="465"/>
    </row>
    <row r="33" spans="1:19" ht="15.75" customHeight="1">
      <c r="A33" s="82"/>
      <c r="B33" s="147">
        <f>T_01!CS30</f>
        <v>42176</v>
      </c>
      <c r="C33" s="148" t="str">
        <f>T_01!CT30</f>
        <v>Sa</v>
      </c>
      <c r="D33" s="338"/>
      <c r="E33" s="339"/>
      <c r="F33" s="338"/>
      <c r="G33" s="339"/>
      <c r="H33" s="550"/>
      <c r="I33" s="342"/>
      <c r="J33" s="341"/>
      <c r="K33" s="342"/>
      <c r="L33" s="341">
        <f>SUM(T_01!CP30)</f>
        <v>0</v>
      </c>
      <c r="M33" s="342">
        <f>IF(T_01!CP30=0,0,SUM(T_01!$CP$9+T_01!CP10+T_01!CP11+T_01!CP12+T_01!CP13+T_01!CP14+T_01!CP15+T_01!CP16+T_01!CP17+T_01!CP18+T_01!CP19+T_01!CP20+T_01!CP21+T_01!CP22+T_01!CP23+T_01!CP24+T_01!CP25+T_01!CP26+T_01!CP27+T_01!CP28+T_01!CP29+T_01!CP30))</f>
        <v>0</v>
      </c>
      <c r="N33" s="348"/>
      <c r="O33" s="340"/>
      <c r="P33" s="115" t="str">
        <f>IF(T_01!CV30="",TRANSPOSE(T_01!CR30),T_01!CV30)</f>
        <v xml:space="preserve"> </v>
      </c>
      <c r="Q33" s="88" t="str">
        <f>IF(T_01!CV30="","",1)</f>
        <v/>
      </c>
      <c r="R33" s="87">
        <f>IF(B33="","",VLOOKUP(B33,T_01!$CS$9:$CV$39,3,FALSE))</f>
        <v>0</v>
      </c>
      <c r="S33" s="465"/>
    </row>
    <row r="34" spans="1:19" ht="15.75" customHeight="1">
      <c r="A34" s="82"/>
      <c r="B34" s="147">
        <f>T_01!CS31</f>
        <v>42177</v>
      </c>
      <c r="C34" s="148" t="str">
        <f>T_01!CT31</f>
        <v>Di</v>
      </c>
      <c r="D34" s="338"/>
      <c r="E34" s="339"/>
      <c r="F34" s="338"/>
      <c r="G34" s="339"/>
      <c r="H34" s="550"/>
      <c r="I34" s="342"/>
      <c r="J34" s="341"/>
      <c r="K34" s="342"/>
      <c r="L34" s="341">
        <f>SUM(T_01!CP31)</f>
        <v>0</v>
      </c>
      <c r="M34" s="342">
        <f>IF(T_01!CP31=0,0,SUM(T_01!$CP$9+T_01!CP10+T_01!CP11+T_01!CP12+T_01!CP13+T_01!CP14+T_01!CP15+T_01!CP16+T_01!CP17+T_01!CP18+T_01!CP19+T_01!CP20+T_01!CP21+T_01!CP22+T_01!CP23+T_01!CP24+T_01!CP25+T_01!CP26+T_01!CP27+T_01!CP28+T_01!CP29+T_01!CP30+T_01!CP31))</f>
        <v>0</v>
      </c>
      <c r="N34" s="348"/>
      <c r="O34" s="340"/>
      <c r="P34" s="115" t="str">
        <f>IF(T_01!CV31="",TRANSPOSE(T_01!CR31),T_01!CV31)</f>
        <v xml:space="preserve"> </v>
      </c>
      <c r="Q34" s="88" t="str">
        <f>IF(T_01!CV31="","",1)</f>
        <v/>
      </c>
      <c r="R34" s="87">
        <f>IF(B34="","",VLOOKUP(B34,T_01!$CS$9:$CV$39,3,FALSE))</f>
        <v>0</v>
      </c>
      <c r="S34" s="554">
        <f>SUM(L28:L34)</f>
        <v>0</v>
      </c>
    </row>
    <row r="35" spans="1:19" ht="15.75" customHeight="1">
      <c r="A35" s="82"/>
      <c r="B35" s="147">
        <f>T_01!CS32</f>
        <v>42178</v>
      </c>
      <c r="C35" s="148" t="str">
        <f>T_01!CT32</f>
        <v>Lu</v>
      </c>
      <c r="D35" s="421"/>
      <c r="E35" s="422"/>
      <c r="F35" s="421"/>
      <c r="G35" s="422"/>
      <c r="H35" s="421"/>
      <c r="I35" s="422"/>
      <c r="J35" s="421"/>
      <c r="K35" s="422"/>
      <c r="L35" s="368">
        <f>SUM(T_01!CP32)</f>
        <v>0</v>
      </c>
      <c r="M35" s="369">
        <f>IF(T_01!CP32=0,0,SUM(T_01!$CP$9+T_01!CP10+T_01!CP11+T_01!CP12+T_01!CP13+T_01!CP14+T_01!CP15+T_01!CP16+T_01!CP17+T_01!CP18+T_01!CP19+T_01!CP20+T_01!CP21+T_01!CP22+T_01!CP23+T_01!CP24+T_01!CP25+T_01!CP26+T_01!CP27+T_01!CP28+T_01!CP29+T_01!CP30+T_01!CP31+T_01!CP32))</f>
        <v>0</v>
      </c>
      <c r="N35" s="277"/>
      <c r="O35" s="9"/>
      <c r="P35" s="279" t="str">
        <f>IF(T_01!CV32="",TRANSPOSE(T_01!CR32),T_01!CV32)</f>
        <v xml:space="preserve"> </v>
      </c>
      <c r="Q35" s="88" t="str">
        <f>IF(T_01!CV32="","",1)</f>
        <v/>
      </c>
      <c r="R35" s="87">
        <f>IF(B35="","",VLOOKUP(B35,T_01!$CS$9:$CV$39,3,FALSE))</f>
        <v>0</v>
      </c>
      <c r="S35" s="399"/>
    </row>
    <row r="36" spans="1:19" ht="15.75" customHeight="1">
      <c r="A36" s="82"/>
      <c r="B36" s="147">
        <f>T_01!CS33</f>
        <v>42179</v>
      </c>
      <c r="C36" s="148" t="str">
        <f>T_01!CT33</f>
        <v>Ma</v>
      </c>
      <c r="D36" s="421"/>
      <c r="E36" s="422"/>
      <c r="F36" s="421"/>
      <c r="G36" s="422"/>
      <c r="H36" s="421"/>
      <c r="I36" s="422"/>
      <c r="J36" s="421"/>
      <c r="K36" s="422"/>
      <c r="L36" s="368">
        <f>SUM(T_01!CP33)</f>
        <v>0</v>
      </c>
      <c r="M36" s="369">
        <f>IF(T_01!CP33=0,0,SUM(T_01!$CP$9+T_01!CP10+T_01!CP11+T_01!CP12+T_01!CP13+T_01!CP14+T_01!CP15+T_01!CP16+T_01!CP17+T_01!CP18+T_01!CP19+T_01!CP20+T_01!CP21+T_01!CP22+T_01!CP23+T_01!CP24+T_01!CP25+T_01!CP26+T_01!CP27+T_01!CP28+T_01!CP29+T_01!CP30+T_01!CP31+T_01!CP32+T_01!CP33))</f>
        <v>0</v>
      </c>
      <c r="N36" s="277"/>
      <c r="O36" s="9"/>
      <c r="P36" s="279" t="str">
        <f>IF(T_01!CV33="",TRANSPOSE(T_01!CR33),T_01!CV33)</f>
        <v xml:space="preserve"> </v>
      </c>
      <c r="Q36" s="88" t="str">
        <f>IF(T_01!CV33="","",1)</f>
        <v/>
      </c>
      <c r="R36" s="87">
        <f>IF(B36="","",VLOOKUP(B36,T_01!$CS$9:$CV$39,3,FALSE))</f>
        <v>0</v>
      </c>
      <c r="S36" s="400"/>
    </row>
    <row r="37" spans="1:19" ht="15.75" customHeight="1">
      <c r="A37" s="82"/>
      <c r="B37" s="147">
        <f>T_01!CS34</f>
        <v>42180</v>
      </c>
      <c r="C37" s="148" t="str">
        <f>T_01!CT34</f>
        <v>Me</v>
      </c>
      <c r="D37" s="421"/>
      <c r="E37" s="422"/>
      <c r="F37" s="421"/>
      <c r="G37" s="422"/>
      <c r="H37" s="335"/>
      <c r="I37" s="337"/>
      <c r="J37" s="336"/>
      <c r="K37" s="337"/>
      <c r="L37" s="368">
        <f>SUM(T_01!CP34)</f>
        <v>0</v>
      </c>
      <c r="M37" s="369">
        <f>IF(T_01!CP34=0,0,SUM(T_01!$CP$9+T_01!CP10+T_01!CP11+T_01!CP12+T_01!CP13+T_01!CP14+T_01!CP15+T_01!CP16+T_01!CP17+T_01!CP18+T_01!CP19+T_01!CP20+T_01!CP21+T_01!CP22+T_01!CP23+T_01!CP24+T_01!CP25+T_01!CP26+T_01!CP27+T_01!CP28+T_01!CP29+T_01!CP30+T_01!CP31+T_01!CP32+T_01!CP33+T_01!CP34))</f>
        <v>0</v>
      </c>
      <c r="N37" s="277"/>
      <c r="O37" s="9"/>
      <c r="P37" s="279" t="str">
        <f>IF(T_01!CV34="",TRANSPOSE(T_01!CR34),T_01!CV34)</f>
        <v xml:space="preserve"> </v>
      </c>
      <c r="Q37" s="88" t="str">
        <f>IF(T_01!CV34="","",1)</f>
        <v/>
      </c>
      <c r="R37" s="87">
        <f>IF(B37="","",VLOOKUP(B37,T_01!$CS$9:$CV$39,3,FALSE))</f>
        <v>0</v>
      </c>
      <c r="S37" s="465"/>
    </row>
    <row r="38" spans="1:19" ht="15.75" customHeight="1">
      <c r="A38" s="82"/>
      <c r="B38" s="147">
        <f>T_01!CS35</f>
        <v>42181</v>
      </c>
      <c r="C38" s="148" t="str">
        <f>T_01!CT35</f>
        <v>Je</v>
      </c>
      <c r="D38" s="421"/>
      <c r="E38" s="422"/>
      <c r="F38" s="421"/>
      <c r="G38" s="422"/>
      <c r="H38" s="335"/>
      <c r="I38" s="337"/>
      <c r="J38" s="336"/>
      <c r="K38" s="337"/>
      <c r="L38" s="368">
        <f>SUM(T_01!CP35)</f>
        <v>0</v>
      </c>
      <c r="M38" s="369">
        <f>IF(T_01!CP35=0,0,SUM(T_01!$CP$9+T_01!CP10+T_01!CP11+T_01!CP12+T_01!CP13+T_01!CP14+T_01!CP15+T_01!CP16+T_01!CP17+T_01!CP18+T_01!CP19+T_01!CP20+T_01!CP21+T_01!CP22+T_01!CP23+T_01!CP24+T_01!CP25+T_01!CP26+T_01!CP27+T_01!CP28+T_01!CP29+T_01!CP30+T_01!CP31+T_01!CP32+T_01!CP33+T_01!CP34+T_01!CP35))</f>
        <v>0</v>
      </c>
      <c r="N38" s="277"/>
      <c r="O38" s="9"/>
      <c r="P38" s="279" t="str">
        <f>IF(T_01!CV35="",TRANSPOSE(T_01!CR35),T_01!CV35)</f>
        <v xml:space="preserve"> </v>
      </c>
      <c r="Q38" s="88" t="str">
        <f>IF(T_01!CV35="","",1)</f>
        <v/>
      </c>
      <c r="R38" s="87">
        <f>IF(B38="","",VLOOKUP(B38,T_01!$CS$9:$CV$39,3,FALSE))</f>
        <v>0</v>
      </c>
      <c r="S38" s="465"/>
    </row>
    <row r="39" spans="1:19" ht="15.75" customHeight="1">
      <c r="A39" s="82"/>
      <c r="B39" s="147">
        <f>T_01!CS36</f>
        <v>42182</v>
      </c>
      <c r="C39" s="148" t="str">
        <f>T_01!CT36</f>
        <v>Ve</v>
      </c>
      <c r="D39" s="421"/>
      <c r="E39" s="422"/>
      <c r="F39" s="421"/>
      <c r="G39" s="422"/>
      <c r="H39" s="335"/>
      <c r="I39" s="337"/>
      <c r="J39" s="336"/>
      <c r="K39" s="337"/>
      <c r="L39" s="368">
        <f>SUM(T_01!CP36)</f>
        <v>0</v>
      </c>
      <c r="M39" s="369">
        <f>IF(T_01!CP36=0,0,SUM(T_01!$CP$9+T_01!CP10+T_01!CP11+T_01!CP12+T_01!CP13+T_01!CP14+T_01!CP15+T_01!CP16+T_01!CP17+T_01!CP18+T_01!CP19+T_01!CP20+T_01!CP21+T_01!CP22+T_01!CP23+T_01!CP24+T_01!CP25+T_01!CP26+T_01!CP27+T_01!CP28+T_01!CP29+T_01!CP30+T_01!CP31+T_01!CP32+T_01!CP33+T_01!CP34+T_01!CP35+T_01!CP36))</f>
        <v>0</v>
      </c>
      <c r="N39" s="277"/>
      <c r="O39" s="9"/>
      <c r="P39" s="279" t="str">
        <f>IF(T_01!CV36="",TRANSPOSE(T_01!CR36),T_01!CV36)</f>
        <v xml:space="preserve"> </v>
      </c>
      <c r="Q39" s="88" t="str">
        <f>IF(T_01!CV36="","",1)</f>
        <v/>
      </c>
      <c r="R39" s="87">
        <f>IF(B39="","",VLOOKUP(B39,T_01!$CS$9:$CV$39,3,FALSE))</f>
        <v>0</v>
      </c>
      <c r="S39" s="465"/>
    </row>
    <row r="40" spans="1:19" ht="15.75" customHeight="1">
      <c r="A40" s="82"/>
      <c r="B40" s="147">
        <f>T_01!CS37</f>
        <v>42183</v>
      </c>
      <c r="C40" s="148" t="str">
        <f>T_01!CT37</f>
        <v>Sa</v>
      </c>
      <c r="D40" s="338"/>
      <c r="E40" s="339"/>
      <c r="F40" s="338"/>
      <c r="G40" s="339"/>
      <c r="H40" s="550"/>
      <c r="I40" s="342"/>
      <c r="J40" s="341"/>
      <c r="K40" s="342"/>
      <c r="L40" s="341">
        <f>SUM(T_01!CP37)</f>
        <v>0</v>
      </c>
      <c r="M40" s="342">
        <f>IF(T_01!CP37=0,0,SUM(T_01!$CP$9+T_01!CP10+T_01!CP11+T_01!CP12+T_01!CP13+T_01!CP14+T_01!CP15+T_01!CP16+T_01!CP17+T_01!CP18+T_01!CP19+T_01!CP20+T_01!CP21+T_01!CP22+T_01!CP23+T_01!CP24+T_01!CP25+T_01!CP26+T_01!CP27+T_01!CP28+T_01!CP29+T_01!CP30+T_01!CP31+T_01!CP32+T_01!CP33+T_01!CP34+T_01!CP35+T_01!CP36+T_01!CP37))</f>
        <v>0</v>
      </c>
      <c r="N40" s="348"/>
      <c r="O40" s="340"/>
      <c r="P40" s="115" t="str">
        <f>IF(T_01!CV37="",TRANSPOSE(T_01!CR37),T_01!CV37)</f>
        <v xml:space="preserve"> </v>
      </c>
      <c r="Q40" s="88" t="str">
        <f>IF(T_01!CV37="","",1)</f>
        <v/>
      </c>
      <c r="R40" s="87">
        <f>IF(B40="","",VLOOKUP(B40,T_01!$CS$9:$CV$39,3,FALSE))</f>
        <v>0</v>
      </c>
      <c r="S40" s="465"/>
    </row>
    <row r="41" spans="1:19" ht="15.75" customHeight="1">
      <c r="A41" s="82"/>
      <c r="B41" s="147">
        <f>T_01!CS38</f>
        <v>42184</v>
      </c>
      <c r="C41" s="148" t="str">
        <f>T_01!CT38</f>
        <v>Di</v>
      </c>
      <c r="D41" s="359"/>
      <c r="E41" s="360"/>
      <c r="F41" s="359"/>
      <c r="G41" s="360"/>
      <c r="H41" s="359"/>
      <c r="I41" s="360"/>
      <c r="J41" s="359"/>
      <c r="K41" s="360"/>
      <c r="L41" s="351">
        <f>SUM(T_01!CP38)</f>
        <v>0</v>
      </c>
      <c r="M41" s="352">
        <f>IF(T_01!CP38=0,0,SUM(T_01!$CP$9+T_01!CP10+T_01!CP11+T_01!CP12+T_01!CP13+T_01!CP14+T_01!CP15+T_01!CP16+T_01!CP17+T_01!CP18+T_01!CP19+T_01!CP20+T_01!CP21+T_01!CP22+T_01!CP23+T_01!CP24+T_01!CP25+T_01!CP26+T_01!CP27+T_01!CP28+T_01!CP29+T_01!CP30+T_01!CP31+T_01!CP32+T_01!CP33+T_01!CP34+T_01!CP35+T_01!CP36+T_01!CP37+T_01!CP38))</f>
        <v>0</v>
      </c>
      <c r="N41" s="362"/>
      <c r="O41" s="361"/>
      <c r="P41" s="363" t="str">
        <f>IF(T_01!CV38="",TRANSPOSE(T_01!CR38),T_01!CV38)</f>
        <v xml:space="preserve"> </v>
      </c>
      <c r="Q41" s="88" t="str">
        <f>IF(T_01!CV38="","",1)</f>
        <v/>
      </c>
      <c r="R41" s="87">
        <f>IF(B41="","",VLOOKUP(B41,T_01!$CS$9:$CV$39,3,FALSE))</f>
        <v>0</v>
      </c>
      <c r="S41" s="465"/>
    </row>
    <row r="42" spans="1:19" ht="15.75" customHeight="1">
      <c r="A42" s="82"/>
      <c r="B42" s="147">
        <f>T_01!CS39</f>
        <v>0</v>
      </c>
      <c r="C42" s="148"/>
      <c r="D42" s="343"/>
      <c r="E42" s="126"/>
      <c r="F42" s="151"/>
      <c r="G42" s="268"/>
      <c r="H42" s="126"/>
      <c r="I42" s="151"/>
      <c r="J42" s="269"/>
      <c r="K42" s="268"/>
      <c r="L42" s="268"/>
      <c r="M42" s="151"/>
      <c r="N42" s="249"/>
      <c r="O42" s="344"/>
      <c r="P42" s="345"/>
      <c r="Q42" s="88"/>
      <c r="R42" s="87" t="e">
        <f>IF(B42="","",VLOOKUP(B42,T_01!$CS$9:$CV$39,3,FALSE))</f>
        <v>#N/A</v>
      </c>
      <c r="S42" s="399">
        <f>SUM(L35:L41)</f>
        <v>0</v>
      </c>
    </row>
    <row r="43" spans="1:19" s="254" customFormat="1" ht="15" customHeight="1">
      <c r="A43" s="77"/>
      <c r="B43" s="149"/>
      <c r="C43" s="127"/>
      <c r="D43" s="148"/>
      <c r="E43" s="126"/>
      <c r="F43" s="151"/>
      <c r="G43" s="268"/>
      <c r="H43" s="126"/>
      <c r="I43" s="151"/>
      <c r="J43" s="269"/>
      <c r="K43" s="270"/>
      <c r="L43" s="270"/>
      <c r="M43" s="151"/>
      <c r="N43" s="249"/>
      <c r="O43" s="271"/>
      <c r="P43" s="272"/>
      <c r="Q43" s="88"/>
      <c r="R43" s="87" t="str">
        <f>IF(B43="","",VLOOKUP(B43,T_01!$CS$9:$CV$39,3,FALSE))</f>
        <v/>
      </c>
      <c r="S43" s="468"/>
    </row>
    <row r="44" spans="1:19" ht="7.5" customHeight="1">
      <c r="A44" s="82"/>
      <c r="B44" s="245"/>
      <c r="C44" s="246"/>
      <c r="D44" s="246"/>
      <c r="E44" s="246"/>
      <c r="F44" s="246"/>
      <c r="G44" s="246"/>
      <c r="H44" s="246"/>
      <c r="I44" s="246"/>
      <c r="J44" s="246"/>
      <c r="K44" s="246"/>
      <c r="L44" s="246"/>
      <c r="M44" s="246"/>
      <c r="N44" s="246"/>
      <c r="O44" s="246"/>
      <c r="P44" s="247"/>
      <c r="Q44" s="88"/>
      <c r="R44" s="87" t="str">
        <f>IF(B44="","",VLOOKUP(B44,T_01!$CB$9:$CE$39,3,FALSE))</f>
        <v/>
      </c>
    </row>
    <row r="45" spans="1:19" ht="7.5" customHeight="1">
      <c r="A45" s="82"/>
      <c r="B45" s="245"/>
      <c r="C45" s="246"/>
      <c r="D45" s="246"/>
      <c r="E45" s="246"/>
      <c r="F45" s="246"/>
      <c r="G45" s="246"/>
      <c r="H45" s="246"/>
      <c r="I45" s="246"/>
      <c r="J45" s="246"/>
      <c r="K45" s="246"/>
      <c r="L45" s="246"/>
      <c r="M45" s="246"/>
      <c r="N45" s="246"/>
      <c r="O45" s="246"/>
      <c r="P45" s="247"/>
      <c r="Q45" s="88"/>
      <c r="R45" s="87" t="str">
        <f>IF(B45="","",VLOOKUP(B45,T_01!$CB$9:$CE$39,3,FALSE))</f>
        <v/>
      </c>
    </row>
    <row r="46" spans="1:19" s="254" customFormat="1" ht="15" customHeight="1">
      <c r="A46" s="77"/>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88"/>
      <c r="R46" s="88"/>
      <c r="S46" s="250"/>
    </row>
    <row r="47" spans="1:19" s="254" customFormat="1" ht="15" customHeight="1">
      <c r="A47" s="77"/>
      <c r="B47" s="149"/>
      <c r="C47" s="127"/>
      <c r="D47" s="152" t="str">
        <f>Texttabelle!E66</f>
        <v>Total des heures travaillées</v>
      </c>
      <c r="E47" s="152"/>
      <c r="F47" s="152"/>
      <c r="G47" s="152"/>
      <c r="H47" s="152"/>
      <c r="I47" s="152"/>
      <c r="J47" s="153"/>
      <c r="K47" s="153"/>
      <c r="L47" s="152">
        <f>SUM(S13,S20,S27,S34,S42)</f>
        <v>0</v>
      </c>
      <c r="M47" s="380"/>
      <c r="N47" s="462" t="str">
        <f>Texttabelle!E107</f>
        <v xml:space="preserve">pour l'année </v>
      </c>
      <c r="O47" s="153"/>
      <c r="P47" s="385">
        <f>Bilanz_bilan!D13</f>
        <v>0</v>
      </c>
      <c r="Q47" s="88"/>
      <c r="R47" s="88"/>
      <c r="S47" s="250"/>
    </row>
    <row r="48" spans="1:19" s="254" customFormat="1" ht="15" customHeight="1">
      <c r="A48" s="77"/>
      <c r="B48" s="149"/>
      <c r="C48" s="127"/>
      <c r="D48" s="448" t="str">
        <f>Texttabelle!E105</f>
        <v>Solde temps de travail du mois actuel</v>
      </c>
      <c r="E48" s="413"/>
      <c r="F48" s="413"/>
      <c r="G48" s="413"/>
      <c r="H48" s="454"/>
      <c r="I48" s="454"/>
      <c r="J48" s="414"/>
      <c r="K48" s="414"/>
      <c r="L48" s="413">
        <f>L47-L46</f>
        <v>0</v>
      </c>
      <c r="M48" s="387"/>
      <c r="N48" s="240" t="str">
        <f>Texttabelle!E20</f>
        <v>Solde de vacances</v>
      </c>
      <c r="O48" s="126"/>
      <c r="P48" s="155"/>
      <c r="Q48" s="88"/>
      <c r="R48" s="88"/>
      <c r="S48" s="250"/>
    </row>
    <row r="49" spans="1:19" s="254" customFormat="1" ht="15" customHeight="1">
      <c r="A49" s="77"/>
      <c r="B49" s="149"/>
      <c r="C49" s="127"/>
      <c r="D49" s="152"/>
      <c r="E49" s="152"/>
      <c r="F49" s="152"/>
      <c r="G49" s="152"/>
      <c r="H49" s="455"/>
      <c r="I49" s="455"/>
      <c r="J49" s="153"/>
      <c r="K49" s="153"/>
      <c r="L49" s="152"/>
      <c r="M49" s="380"/>
      <c r="N49" s="153" t="str">
        <f>Texttabelle!E70</f>
        <v>fin de mois</v>
      </c>
      <c r="O49" s="126"/>
      <c r="P49" s="385">
        <f ca="1">IF(TODAY()&lt;B12,0,Mai_mai!P49-(Bilanz_bilan!I32))</f>
        <v>0</v>
      </c>
      <c r="Q49" s="88"/>
      <c r="R49" s="88"/>
      <c r="S49" s="250"/>
    </row>
    <row r="50" spans="1:19" s="254" customFormat="1" ht="15" customHeight="1">
      <c r="A50" s="77"/>
      <c r="B50" s="150"/>
      <c r="C50" s="126"/>
      <c r="D50" s="453"/>
      <c r="E50" s="160"/>
      <c r="F50" s="419"/>
      <c r="G50" s="419"/>
      <c r="H50" s="455"/>
      <c r="I50" s="455"/>
      <c r="J50" s="419"/>
      <c r="K50" s="419"/>
      <c r="L50" s="152"/>
      <c r="M50" s="152"/>
      <c r="N50" s="154"/>
      <c r="O50" s="126"/>
      <c r="P50" s="155"/>
      <c r="Q50" s="87" t="str">
        <f>IF(T_01!O43="","",1)</f>
        <v/>
      </c>
      <c r="R50" s="87"/>
      <c r="S50" s="250"/>
    </row>
    <row r="51" spans="1:19" s="254" customFormat="1" ht="15" customHeight="1">
      <c r="A51" s="77"/>
      <c r="B51" s="150"/>
      <c r="C51" s="126"/>
      <c r="D51" s="453"/>
      <c r="E51" s="160"/>
      <c r="F51" s="419"/>
      <c r="G51" s="419"/>
      <c r="H51" s="440"/>
      <c r="I51" s="440"/>
      <c r="J51" s="419"/>
      <c r="K51" s="419"/>
      <c r="L51" s="152"/>
      <c r="M51" s="152"/>
      <c r="N51" s="154"/>
      <c r="O51" s="126"/>
      <c r="P51" s="155"/>
      <c r="Q51" s="87"/>
      <c r="R51" s="87"/>
      <c r="S51" s="250"/>
    </row>
    <row r="52" spans="1:19" s="254" customFormat="1" ht="7.5" customHeight="1">
      <c r="A52" s="77"/>
      <c r="B52" s="150"/>
      <c r="C52" s="126"/>
      <c r="D52" s="159"/>
      <c r="E52" s="160"/>
      <c r="F52" s="160"/>
      <c r="G52" s="160"/>
      <c r="H52" s="160"/>
      <c r="I52" s="160"/>
      <c r="J52" s="160"/>
      <c r="K52" s="160"/>
      <c r="L52" s="273"/>
      <c r="M52" s="161"/>
      <c r="N52" s="154"/>
      <c r="O52" s="160"/>
      <c r="P52" s="155"/>
      <c r="Q52" s="87"/>
      <c r="R52" s="87"/>
      <c r="S52" s="250"/>
    </row>
    <row r="53" spans="1:19" s="254" customFormat="1" ht="19.5" customHeight="1">
      <c r="A53" s="77"/>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c r="Q53" s="87"/>
      <c r="R53" s="87"/>
      <c r="S53" s="250"/>
    </row>
    <row r="54" spans="1:19" s="254" customFormat="1" ht="7.5" customHeight="1" thickBot="1">
      <c r="A54" s="77"/>
      <c r="B54" s="135"/>
      <c r="C54" s="136"/>
      <c r="D54" s="137"/>
      <c r="E54" s="137"/>
      <c r="F54" s="137"/>
      <c r="G54" s="137"/>
      <c r="H54" s="137"/>
      <c r="I54" s="137"/>
      <c r="J54" s="137"/>
      <c r="K54" s="137"/>
      <c r="L54" s="137"/>
      <c r="M54" s="137"/>
      <c r="N54" s="138"/>
      <c r="O54" s="137"/>
      <c r="P54" s="139"/>
      <c r="Q54" s="87"/>
      <c r="R54" s="87"/>
      <c r="S54" s="250"/>
    </row>
    <row r="55" spans="1:19" s="254" customFormat="1" ht="7.5" customHeight="1">
      <c r="A55" s="77"/>
      <c r="B55" s="106"/>
      <c r="C55" s="107"/>
      <c r="D55" s="108"/>
      <c r="E55" s="108"/>
      <c r="F55" s="108"/>
      <c r="G55" s="108"/>
      <c r="H55" s="108"/>
      <c r="I55" s="108"/>
      <c r="J55" s="108"/>
      <c r="K55" s="108"/>
      <c r="L55" s="108"/>
      <c r="M55" s="108"/>
      <c r="N55" s="109"/>
      <c r="O55" s="108"/>
      <c r="P55" s="110"/>
      <c r="Q55" s="87"/>
      <c r="R55" s="87"/>
      <c r="S55" s="250"/>
    </row>
    <row r="56" spans="1:19" s="254" customFormat="1" ht="15" customHeight="1">
      <c r="A56" s="77"/>
      <c r="B56" s="119" t="s">
        <v>6</v>
      </c>
      <c r="C56" s="112"/>
      <c r="D56" s="113"/>
      <c r="E56" s="113"/>
      <c r="F56" s="113"/>
      <c r="G56" s="113"/>
      <c r="H56" s="113"/>
      <c r="I56" s="113"/>
      <c r="J56" s="116" t="str">
        <f>Texttabelle!E75</f>
        <v>Enregistrement du temps de travail</v>
      </c>
      <c r="K56" s="113"/>
      <c r="L56" s="113"/>
      <c r="M56" s="113"/>
      <c r="N56" s="295"/>
      <c r="O56" s="113"/>
      <c r="P56" s="115"/>
      <c r="Q56" s="87"/>
      <c r="R56" s="87"/>
      <c r="S56" s="250"/>
    </row>
    <row r="57" spans="1:19" s="254" customFormat="1" ht="7.5" customHeight="1">
      <c r="A57" s="77"/>
      <c r="B57" s="111"/>
      <c r="C57" s="112"/>
      <c r="D57" s="113"/>
      <c r="E57" s="113"/>
      <c r="F57" s="113"/>
      <c r="G57" s="113"/>
      <c r="H57" s="113"/>
      <c r="I57" s="113"/>
      <c r="J57" s="114"/>
      <c r="K57" s="113"/>
      <c r="L57" s="113"/>
      <c r="M57" s="113"/>
      <c r="N57" s="295"/>
      <c r="O57" s="113"/>
      <c r="P57" s="115"/>
      <c r="Q57" s="87"/>
      <c r="R57" s="87"/>
      <c r="S57" s="250"/>
    </row>
    <row r="58" spans="1:19" s="254" customFormat="1" ht="15" customHeight="1">
      <c r="A58" s="77"/>
      <c r="B58" s="120" t="str">
        <f>"1 "&amp;Texttabelle!E35</f>
        <v>1 vacances</v>
      </c>
      <c r="C58" s="112"/>
      <c r="D58" s="294"/>
      <c r="E58" s="113"/>
      <c r="F58" s="113"/>
      <c r="G58" s="113"/>
      <c r="H58" s="113"/>
      <c r="I58" s="113"/>
      <c r="J58" s="114" t="str">
        <f>Texttabelle!E76</f>
        <v>Entrée valeur positive: 1:00</v>
      </c>
      <c r="K58" s="113"/>
      <c r="L58" s="113"/>
      <c r="M58" s="113"/>
      <c r="N58" s="295"/>
      <c r="O58" s="113"/>
      <c r="P58" s="115"/>
      <c r="Q58" s="87"/>
      <c r="R58" s="87"/>
      <c r="S58" s="250"/>
    </row>
    <row r="59" spans="1:19" s="254" customFormat="1" ht="15" customHeight="1">
      <c r="A59" s="77"/>
      <c r="B59" s="120" t="str">
        <f>"2 "&amp;Texttabelle!E36</f>
        <v>2 maladie</v>
      </c>
      <c r="C59" s="112"/>
      <c r="D59" s="294"/>
      <c r="E59" s="113"/>
      <c r="F59" s="113"/>
      <c r="G59" s="113"/>
      <c r="H59" s="113"/>
      <c r="I59" s="113"/>
      <c r="J59" s="114" t="str">
        <f>Texttabelle!E77</f>
        <v>Entrée valeur négative: -"1:00"</v>
      </c>
      <c r="K59" s="113"/>
      <c r="L59" s="113"/>
      <c r="M59" s="113"/>
      <c r="N59" s="295"/>
      <c r="O59" s="113"/>
      <c r="P59" s="115"/>
      <c r="Q59" s="87"/>
      <c r="R59" s="87"/>
      <c r="S59" s="250"/>
    </row>
    <row r="60" spans="1:19" s="254" customFormat="1" ht="15" customHeight="1">
      <c r="A60" s="77"/>
      <c r="B60" s="120" t="str">
        <f>"3 "&amp;Texttabelle!E37</f>
        <v>3 accident</v>
      </c>
      <c r="C60" s="112"/>
      <c r="D60" s="294"/>
      <c r="E60" s="113"/>
      <c r="F60" s="113"/>
      <c r="G60" s="113"/>
      <c r="H60" s="113"/>
      <c r="I60" s="113"/>
      <c r="J60" s="114"/>
      <c r="K60" s="113"/>
      <c r="L60" s="113"/>
      <c r="M60" s="113"/>
      <c r="N60" s="295"/>
      <c r="O60" s="113"/>
      <c r="P60" s="115"/>
      <c r="Q60" s="87"/>
      <c r="R60" s="87"/>
      <c r="S60" s="250"/>
    </row>
    <row r="61" spans="1:19" s="254" customFormat="1" ht="15" customHeight="1">
      <c r="A61" s="77"/>
      <c r="B61" s="120" t="str">
        <f>"4 "&amp;Texttabelle!E38</f>
        <v>4 militaire / s. civil / maternité</v>
      </c>
      <c r="C61" s="112"/>
      <c r="D61" s="294"/>
      <c r="E61" s="113"/>
      <c r="F61" s="115" t="str">
        <f>"9 "&amp;Texttabelle!E74</f>
        <v>9 correction</v>
      </c>
      <c r="G61" s="124"/>
      <c r="H61" s="294"/>
      <c r="I61" s="124"/>
      <c r="J61" s="116" t="str">
        <f>Texttabelle!E78</f>
        <v>vacances:</v>
      </c>
      <c r="K61" s="113"/>
      <c r="L61" s="113"/>
      <c r="M61" s="113"/>
      <c r="N61" s="295"/>
      <c r="O61" s="113"/>
      <c r="P61" s="115"/>
      <c r="Q61" s="87"/>
      <c r="R61" s="87"/>
      <c r="S61" s="250"/>
    </row>
    <row r="62" spans="1:19" s="254" customFormat="1" ht="15" customHeight="1">
      <c r="A62" s="77"/>
      <c r="B62" s="120" t="str">
        <f>"5 "&amp;Texttabelle!E39</f>
        <v>5 absence payée</v>
      </c>
      <c r="C62" s="112"/>
      <c r="D62" s="294"/>
      <c r="E62" s="113"/>
      <c r="F62" s="563" t="str">
        <f>"10 "&amp;Texttabelle!E85</f>
        <v xml:space="preserve">10 Trav. suppl. pris </v>
      </c>
      <c r="G62" s="113"/>
      <c r="H62" s="294"/>
      <c r="I62" s="113"/>
      <c r="J62" s="114" t="str">
        <f>Texttabelle!E79</f>
        <v>selon taux d'activité (100% = 8:00 h / 80% = 6:24 h)</v>
      </c>
      <c r="K62" s="113"/>
      <c r="L62" s="113"/>
      <c r="M62" s="113"/>
      <c r="N62" s="295"/>
      <c r="O62" s="113"/>
      <c r="P62" s="115"/>
      <c r="Q62" s="87"/>
      <c r="R62" s="87"/>
      <c r="S62" s="250"/>
    </row>
    <row r="63" spans="1:19" s="254" customFormat="1" ht="14.25" customHeight="1" thickBot="1">
      <c r="A63" s="77"/>
      <c r="B63" s="117"/>
      <c r="C63" s="118"/>
      <c r="D63" s="121"/>
      <c r="E63" s="121"/>
      <c r="F63" s="121"/>
      <c r="G63" s="121"/>
      <c r="H63" s="121"/>
      <c r="I63" s="121"/>
      <c r="J63" s="121"/>
      <c r="K63" s="121"/>
      <c r="L63" s="121"/>
      <c r="M63" s="121"/>
      <c r="N63" s="122"/>
      <c r="O63" s="121"/>
      <c r="P63" s="123"/>
      <c r="Q63" s="87"/>
      <c r="R63" s="87"/>
      <c r="S63" s="250"/>
    </row>
    <row r="64" spans="1:19" s="254" customFormat="1" ht="15" customHeight="1">
      <c r="A64" s="77"/>
      <c r="B64" s="77"/>
      <c r="C64" s="77"/>
      <c r="D64" s="78"/>
      <c r="E64" s="78"/>
      <c r="F64" s="78"/>
      <c r="G64" s="78"/>
      <c r="H64" s="78"/>
      <c r="I64" s="78"/>
      <c r="J64" s="78"/>
      <c r="K64" s="78"/>
      <c r="L64" s="78"/>
      <c r="M64" s="78"/>
      <c r="N64" s="79"/>
      <c r="O64" s="78"/>
      <c r="P64" s="80"/>
      <c r="Q64" s="87"/>
      <c r="R64" s="87"/>
      <c r="S64" s="250"/>
    </row>
    <row r="65" spans="1:19" s="254" customFormat="1" ht="186" customHeight="1">
      <c r="A65" s="77"/>
      <c r="B65" s="575">
        <f>Texttabelle!E80</f>
        <v>0</v>
      </c>
      <c r="C65" s="576"/>
      <c r="D65" s="576"/>
      <c r="E65" s="576"/>
      <c r="F65" s="576"/>
      <c r="G65" s="576"/>
      <c r="H65" s="576"/>
      <c r="I65" s="576"/>
      <c r="J65" s="576"/>
      <c r="K65" s="576"/>
      <c r="L65" s="576"/>
      <c r="M65" s="576"/>
      <c r="N65" s="576"/>
      <c r="O65" s="576"/>
      <c r="P65" s="576"/>
      <c r="Q65" s="87"/>
      <c r="R65" s="87"/>
      <c r="S65" s="250"/>
    </row>
    <row r="66" spans="1:19" ht="15" customHeight="1">
      <c r="A66" s="82"/>
      <c r="B66" s="82"/>
      <c r="C66" s="82"/>
      <c r="D66" s="82"/>
      <c r="E66" s="82"/>
      <c r="F66" s="82"/>
      <c r="G66" s="82"/>
      <c r="H66" s="82"/>
      <c r="I66" s="82"/>
      <c r="J66" s="82"/>
      <c r="K66" s="82"/>
      <c r="L66" s="82"/>
      <c r="M66" s="82"/>
      <c r="N66" s="82"/>
      <c r="O66" s="82"/>
      <c r="P66" s="76"/>
      <c r="Q66" s="365"/>
    </row>
    <row r="67" spans="1:19" s="254" customFormat="1" ht="172.5" customHeight="1">
      <c r="A67" s="77"/>
      <c r="B67" s="575">
        <f>Texttabelle!E81</f>
        <v>0</v>
      </c>
      <c r="C67" s="576"/>
      <c r="D67" s="576"/>
      <c r="E67" s="576"/>
      <c r="F67" s="576"/>
      <c r="G67" s="576"/>
      <c r="H67" s="576"/>
      <c r="I67" s="576"/>
      <c r="J67" s="576"/>
      <c r="K67" s="576"/>
      <c r="L67" s="576"/>
      <c r="M67" s="576"/>
      <c r="N67" s="576"/>
      <c r="O67" s="576"/>
      <c r="P67" s="576"/>
      <c r="Q67" s="87"/>
      <c r="R67" s="87"/>
      <c r="S67" s="250"/>
    </row>
    <row r="68" spans="1:19" ht="15" customHeight="1">
      <c r="P68" s="258"/>
      <c r="Q68" s="401"/>
    </row>
    <row r="69" spans="1:19" ht="15" customHeight="1">
      <c r="P69" s="258"/>
      <c r="Q69" s="401"/>
    </row>
    <row r="70" spans="1:19" ht="15" customHeight="1">
      <c r="P70" s="258"/>
      <c r="Q70" s="401"/>
    </row>
    <row r="71" spans="1:19" ht="15" customHeight="1">
      <c r="P71" s="258"/>
      <c r="Q71" s="401"/>
    </row>
    <row r="72" spans="1:19" ht="15" customHeight="1">
      <c r="P72" s="258"/>
      <c r="Q72" s="401"/>
    </row>
    <row r="73" spans="1:19" ht="15" customHeight="1">
      <c r="P73" s="258"/>
      <c r="Q73" s="401"/>
    </row>
    <row r="74" spans="1:19" ht="15" customHeight="1">
      <c r="P74" s="258"/>
      <c r="Q74" s="401"/>
    </row>
    <row r="75" spans="1:19" ht="15" customHeight="1">
      <c r="P75" s="258"/>
      <c r="Q75" s="401"/>
    </row>
    <row r="76" spans="1:19" ht="15" customHeight="1">
      <c r="P76" s="258"/>
      <c r="Q76" s="401"/>
    </row>
    <row r="77" spans="1:19" ht="15" customHeight="1">
      <c r="P77" s="258"/>
      <c r="Q77" s="401"/>
    </row>
    <row r="78" spans="1:19" ht="15" customHeight="1">
      <c r="P78" s="258"/>
      <c r="Q78" s="401"/>
    </row>
    <row r="79" spans="1:19" ht="15" customHeight="1">
      <c r="P79" s="258"/>
      <c r="Q79" s="401"/>
    </row>
    <row r="80" spans="1:19" ht="15" customHeight="1">
      <c r="P80" s="258"/>
      <c r="Q80" s="401"/>
    </row>
    <row r="81" spans="16:17" ht="15" customHeight="1">
      <c r="P81" s="258"/>
      <c r="Q81" s="401"/>
    </row>
    <row r="82" spans="16:17" ht="15" customHeight="1">
      <c r="P82" s="258"/>
      <c r="Q82" s="401"/>
    </row>
    <row r="83" spans="16:17" ht="15" customHeight="1">
      <c r="P83" s="258"/>
      <c r="Q83" s="401"/>
    </row>
    <row r="84" spans="16:17" ht="15" customHeight="1">
      <c r="P84" s="258"/>
      <c r="Q84" s="401"/>
    </row>
    <row r="85" spans="16:17" ht="15" customHeight="1">
      <c r="P85" s="258"/>
      <c r="Q85" s="401"/>
    </row>
    <row r="86" spans="16:17" ht="15" customHeight="1">
      <c r="P86" s="258"/>
      <c r="Q86" s="401"/>
    </row>
    <row r="87" spans="16:17" ht="15" customHeight="1">
      <c r="P87" s="258"/>
      <c r="Q87" s="401"/>
    </row>
    <row r="88" spans="16:17" ht="15" customHeight="1">
      <c r="P88" s="258"/>
      <c r="Q88" s="401"/>
    </row>
    <row r="89" spans="16:17" ht="15" customHeight="1">
      <c r="P89" s="258"/>
      <c r="Q89" s="401"/>
    </row>
    <row r="90" spans="16:17" ht="15" customHeight="1">
      <c r="P90" s="258"/>
      <c r="Q90" s="401"/>
    </row>
    <row r="91" spans="16:17" ht="15" customHeight="1">
      <c r="P91" s="258"/>
      <c r="Q91" s="401"/>
    </row>
    <row r="92" spans="16:17" ht="15" customHeight="1">
      <c r="P92" s="258"/>
      <c r="Q92" s="401"/>
    </row>
    <row r="93" spans="16:17" ht="15" customHeight="1">
      <c r="P93" s="258"/>
      <c r="Q93" s="401"/>
    </row>
    <row r="94" spans="16:17" ht="15" customHeight="1">
      <c r="P94" s="258"/>
      <c r="Q94" s="401"/>
    </row>
    <row r="95" spans="16:17" ht="15" customHeight="1">
      <c r="P95" s="258"/>
      <c r="Q95" s="401"/>
    </row>
    <row r="96" spans="16:17" ht="15" customHeight="1">
      <c r="P96" s="258"/>
      <c r="Q96" s="401"/>
    </row>
    <row r="97" spans="16:17" ht="15" customHeight="1">
      <c r="P97" s="258"/>
      <c r="Q97" s="401"/>
    </row>
    <row r="98" spans="16:17" ht="15" customHeight="1">
      <c r="P98" s="258"/>
      <c r="Q98" s="401"/>
    </row>
    <row r="99" spans="16:17" ht="15" customHeight="1">
      <c r="P99" s="258"/>
      <c r="Q99" s="401"/>
    </row>
    <row r="100" spans="16:17" ht="15" customHeight="1">
      <c r="P100" s="258"/>
      <c r="Q100" s="401"/>
    </row>
    <row r="101" spans="16:17" ht="15" customHeight="1">
      <c r="P101" s="258"/>
      <c r="Q101" s="401"/>
    </row>
    <row r="102" spans="16:17" ht="15" customHeight="1">
      <c r="P102" s="258"/>
      <c r="Q102" s="401"/>
    </row>
    <row r="103" spans="16:17" ht="15" customHeight="1">
      <c r="P103" s="258"/>
      <c r="Q103" s="401"/>
    </row>
    <row r="104" spans="16:17" ht="15" customHeight="1">
      <c r="P104" s="258"/>
      <c r="Q104" s="401"/>
    </row>
    <row r="105" spans="16:17" ht="15" customHeight="1">
      <c r="P105" s="258"/>
      <c r="Q105" s="401"/>
    </row>
    <row r="106" spans="16:17" ht="15" customHeight="1">
      <c r="P106" s="258"/>
      <c r="Q106" s="401"/>
    </row>
    <row r="107" spans="16:17" ht="15" customHeight="1">
      <c r="P107" s="258"/>
      <c r="Q107" s="401"/>
    </row>
    <row r="108" spans="16:17" ht="15" customHeight="1">
      <c r="P108" s="258"/>
      <c r="Q108" s="401"/>
    </row>
    <row r="109" spans="16:17" ht="15" customHeight="1">
      <c r="P109" s="258"/>
      <c r="Q109" s="401"/>
    </row>
    <row r="110" spans="16:17" ht="15" customHeight="1">
      <c r="P110" s="258"/>
      <c r="Q110" s="401"/>
    </row>
    <row r="111" spans="16:17" ht="15" customHeight="1">
      <c r="P111" s="258"/>
      <c r="Q111" s="401"/>
    </row>
    <row r="112" spans="16:17" ht="15" customHeight="1">
      <c r="P112" s="258"/>
      <c r="Q112" s="401"/>
    </row>
    <row r="113" spans="16:17" ht="15" customHeight="1">
      <c r="P113" s="258"/>
      <c r="Q113" s="401"/>
    </row>
    <row r="114" spans="16:17" ht="15" customHeight="1">
      <c r="P114" s="258"/>
      <c r="Q114" s="401"/>
    </row>
    <row r="115" spans="16:17" ht="15" customHeight="1">
      <c r="P115" s="258"/>
      <c r="Q115" s="401"/>
    </row>
    <row r="116" spans="16:17" ht="15" customHeight="1">
      <c r="P116" s="258"/>
      <c r="Q116" s="401"/>
    </row>
    <row r="117" spans="16:17" ht="15" customHeight="1">
      <c r="P117" s="258"/>
      <c r="Q117" s="401"/>
    </row>
    <row r="118" spans="16:17" ht="15" customHeight="1">
      <c r="P118" s="258"/>
      <c r="Q118" s="401"/>
    </row>
    <row r="119" spans="16:17" ht="15" customHeight="1">
      <c r="P119" s="258"/>
      <c r="Q119" s="401"/>
    </row>
    <row r="120" spans="16:17" ht="15" customHeight="1">
      <c r="P120" s="258"/>
      <c r="Q120" s="401"/>
    </row>
    <row r="121" spans="16:17" ht="15" customHeight="1">
      <c r="P121" s="258"/>
      <c r="Q121" s="401"/>
    </row>
    <row r="122" spans="16:17" ht="15" customHeight="1">
      <c r="P122" s="258"/>
      <c r="Q122" s="401"/>
    </row>
    <row r="123" spans="16:17" ht="15" customHeight="1">
      <c r="P123" s="258"/>
      <c r="Q123" s="401"/>
    </row>
    <row r="124" spans="16:17" ht="15" customHeight="1">
      <c r="P124" s="258"/>
      <c r="Q124" s="401"/>
    </row>
    <row r="125" spans="16:17" ht="15" customHeight="1">
      <c r="P125" s="258"/>
      <c r="Q125" s="401"/>
    </row>
    <row r="126" spans="16:17" ht="15" customHeight="1">
      <c r="P126" s="258"/>
      <c r="Q126" s="401"/>
    </row>
    <row r="127" spans="16:17" ht="15" customHeight="1">
      <c r="P127" s="258"/>
      <c r="Q127" s="401"/>
    </row>
    <row r="128" spans="16:17" ht="15" customHeight="1">
      <c r="P128" s="258"/>
      <c r="Q128" s="401"/>
    </row>
    <row r="129" spans="16:17" ht="15" customHeight="1">
      <c r="P129" s="258"/>
      <c r="Q129" s="401"/>
    </row>
    <row r="130" spans="16:17" ht="15" customHeight="1">
      <c r="P130" s="258"/>
      <c r="Q130" s="401"/>
    </row>
    <row r="131" spans="16:17" ht="15" customHeight="1">
      <c r="P131" s="258"/>
      <c r="Q131" s="401"/>
    </row>
    <row r="132" spans="16:17" ht="15" customHeight="1">
      <c r="P132" s="258"/>
      <c r="Q132" s="401"/>
    </row>
    <row r="133" spans="16:17" ht="15" customHeight="1">
      <c r="P133" s="258"/>
      <c r="Q133" s="401"/>
    </row>
    <row r="134" spans="16:17" ht="15" customHeight="1">
      <c r="P134" s="258"/>
      <c r="Q134" s="401"/>
    </row>
    <row r="135" spans="16:17" ht="15" customHeight="1">
      <c r="P135" s="258"/>
      <c r="Q135" s="401"/>
    </row>
    <row r="136" spans="16:17" ht="15" customHeight="1">
      <c r="P136" s="258"/>
      <c r="Q136" s="401"/>
    </row>
    <row r="137" spans="16:17" ht="15" customHeight="1">
      <c r="P137" s="258"/>
      <c r="Q137" s="401"/>
    </row>
    <row r="138" spans="16:17" ht="15" customHeight="1">
      <c r="P138" s="258"/>
      <c r="Q138" s="401"/>
    </row>
    <row r="139" spans="16:17" ht="15" customHeight="1">
      <c r="P139" s="258"/>
      <c r="Q139" s="401"/>
    </row>
    <row r="140" spans="16:17" ht="15" customHeight="1">
      <c r="P140" s="258"/>
      <c r="Q140" s="401"/>
    </row>
    <row r="141" spans="16:17" ht="15" customHeight="1">
      <c r="P141" s="258"/>
      <c r="Q141" s="401"/>
    </row>
    <row r="142" spans="16:17" ht="15" customHeight="1">
      <c r="P142" s="258"/>
      <c r="Q142" s="401"/>
    </row>
    <row r="143" spans="16:17" ht="15" customHeight="1">
      <c r="P143" s="258"/>
      <c r="Q143" s="401"/>
    </row>
    <row r="144" spans="16:17" ht="15" customHeight="1">
      <c r="P144" s="258"/>
      <c r="Q144" s="401"/>
    </row>
    <row r="145" spans="16:17" ht="15" customHeight="1">
      <c r="P145" s="258"/>
      <c r="Q145" s="401"/>
    </row>
    <row r="146" spans="16:17" ht="15" customHeight="1">
      <c r="P146" s="258"/>
      <c r="Q146" s="401"/>
    </row>
    <row r="147" spans="16:17" ht="15" customHeight="1">
      <c r="P147" s="258"/>
      <c r="Q147" s="401"/>
    </row>
    <row r="148" spans="16:17" ht="15" customHeight="1">
      <c r="P148" s="258"/>
      <c r="Q148" s="401"/>
    </row>
    <row r="149" spans="16:17" ht="15" customHeight="1">
      <c r="P149" s="258"/>
      <c r="Q149" s="401"/>
    </row>
    <row r="150" spans="16:17" ht="15" customHeight="1">
      <c r="P150" s="258"/>
      <c r="Q150" s="401"/>
    </row>
    <row r="151" spans="16:17" ht="15" customHeight="1">
      <c r="P151" s="258"/>
      <c r="Q151" s="401"/>
    </row>
    <row r="152" spans="16:17" ht="15" customHeight="1">
      <c r="P152" s="258"/>
      <c r="Q152" s="401"/>
    </row>
    <row r="153" spans="16:17" ht="15" customHeight="1">
      <c r="P153" s="258"/>
      <c r="Q153" s="401"/>
    </row>
    <row r="154" spans="16:17" ht="15" customHeight="1">
      <c r="P154" s="258"/>
      <c r="Q154" s="401"/>
    </row>
    <row r="155" spans="16:17" ht="15" customHeight="1">
      <c r="P155" s="258"/>
      <c r="Q155" s="401"/>
    </row>
    <row r="156" spans="16:17" ht="15" customHeight="1">
      <c r="P156" s="258"/>
      <c r="Q156" s="401"/>
    </row>
    <row r="157" spans="16:17" ht="15" customHeight="1">
      <c r="P157" s="258"/>
      <c r="Q157" s="401"/>
    </row>
    <row r="158" spans="16:17" ht="15" customHeight="1">
      <c r="P158" s="258"/>
      <c r="Q158" s="401"/>
    </row>
    <row r="159" spans="16:17" ht="15" customHeight="1">
      <c r="P159" s="258"/>
      <c r="Q159" s="401"/>
    </row>
    <row r="160" spans="16:17" ht="15" customHeight="1">
      <c r="P160" s="258"/>
      <c r="Q160" s="401"/>
    </row>
    <row r="161" spans="16:17" ht="15" customHeight="1">
      <c r="P161" s="258"/>
      <c r="Q161" s="401"/>
    </row>
    <row r="162" spans="16:17" ht="15" customHeight="1">
      <c r="P162" s="258"/>
      <c r="Q162" s="401"/>
    </row>
    <row r="163" spans="16:17" ht="15" customHeight="1">
      <c r="P163" s="258"/>
      <c r="Q163" s="401"/>
    </row>
    <row r="164" spans="16:17" ht="15" customHeight="1">
      <c r="P164" s="258"/>
      <c r="Q164" s="401"/>
    </row>
    <row r="165" spans="16:17" ht="15" customHeight="1">
      <c r="P165" s="258"/>
      <c r="Q165" s="401"/>
    </row>
    <row r="166" spans="16:17" ht="15" customHeight="1">
      <c r="P166" s="258"/>
      <c r="Q166" s="401"/>
    </row>
    <row r="167" spans="16:17" ht="15" customHeight="1">
      <c r="P167" s="258"/>
      <c r="Q167" s="401"/>
    </row>
    <row r="168" spans="16:17" ht="15" customHeight="1">
      <c r="P168" s="258"/>
      <c r="Q168" s="401"/>
    </row>
    <row r="169" spans="16:17" ht="15" customHeight="1">
      <c r="P169" s="258"/>
      <c r="Q169" s="401"/>
    </row>
    <row r="170" spans="16:17" ht="15" customHeight="1">
      <c r="P170" s="258"/>
      <c r="Q170" s="401"/>
    </row>
    <row r="171" spans="16:17" ht="15" customHeight="1">
      <c r="P171" s="258"/>
      <c r="Q171" s="401"/>
    </row>
    <row r="172" spans="16:17" ht="15" customHeight="1">
      <c r="P172" s="258"/>
      <c r="Q172" s="401"/>
    </row>
    <row r="173" spans="16:17" ht="15" customHeight="1">
      <c r="P173" s="258"/>
      <c r="Q173" s="401"/>
    </row>
    <row r="174" spans="16:17" ht="15" customHeight="1">
      <c r="P174" s="258"/>
      <c r="Q174" s="401"/>
    </row>
    <row r="175" spans="16:17" ht="15" customHeight="1">
      <c r="P175" s="258"/>
      <c r="Q175" s="401"/>
    </row>
    <row r="176" spans="16:17" ht="15" customHeight="1">
      <c r="P176" s="258"/>
      <c r="Q176" s="401"/>
    </row>
    <row r="177" spans="16:17" ht="15" customHeight="1">
      <c r="P177" s="258"/>
      <c r="Q177" s="401"/>
    </row>
    <row r="178" spans="16:17" ht="15" customHeight="1">
      <c r="P178" s="258"/>
      <c r="Q178" s="401"/>
    </row>
    <row r="179" spans="16:17" ht="15" customHeight="1">
      <c r="P179" s="258"/>
      <c r="Q179" s="401"/>
    </row>
    <row r="180" spans="16:17" ht="15" customHeight="1">
      <c r="P180" s="258"/>
      <c r="Q180" s="401"/>
    </row>
    <row r="181" spans="16:17" ht="15" customHeight="1">
      <c r="P181" s="258"/>
      <c r="Q181" s="401"/>
    </row>
    <row r="182" spans="16:17" ht="15" customHeight="1">
      <c r="P182" s="258"/>
      <c r="Q182" s="401"/>
    </row>
    <row r="183" spans="16:17" ht="15" customHeight="1">
      <c r="P183" s="258"/>
      <c r="Q183" s="401"/>
    </row>
    <row r="184" spans="16:17" ht="15" customHeight="1">
      <c r="P184" s="258"/>
      <c r="Q184" s="401"/>
    </row>
    <row r="185" spans="16:17" ht="15" customHeight="1">
      <c r="P185" s="258"/>
      <c r="Q185" s="401"/>
    </row>
    <row r="186" spans="16:17" ht="15" customHeight="1">
      <c r="P186" s="258"/>
      <c r="Q186" s="401"/>
    </row>
    <row r="187" spans="16:17" ht="15" customHeight="1">
      <c r="P187" s="258"/>
      <c r="Q187" s="401"/>
    </row>
    <row r="188" spans="16:17" ht="15" customHeight="1">
      <c r="P188" s="258"/>
      <c r="Q188" s="401"/>
    </row>
    <row r="189" spans="16:17" ht="15" customHeight="1">
      <c r="P189" s="258"/>
      <c r="Q189" s="401"/>
    </row>
    <row r="190" spans="16:17" ht="15" customHeight="1">
      <c r="P190" s="258"/>
      <c r="Q190" s="401"/>
    </row>
    <row r="191" spans="16:17" ht="15" customHeight="1">
      <c r="P191" s="258"/>
      <c r="Q191" s="401"/>
    </row>
    <row r="192" spans="16:17" ht="15" customHeight="1">
      <c r="P192" s="258"/>
      <c r="Q192" s="401"/>
    </row>
    <row r="193" spans="16:17" ht="15" customHeight="1">
      <c r="P193" s="258"/>
      <c r="Q193" s="401"/>
    </row>
    <row r="194" spans="16:17" ht="15" customHeight="1">
      <c r="P194" s="258"/>
      <c r="Q194" s="401"/>
    </row>
    <row r="195" spans="16:17" ht="15" customHeight="1">
      <c r="P195" s="258"/>
      <c r="Q195" s="401"/>
    </row>
    <row r="196" spans="16:17" ht="15" customHeight="1">
      <c r="P196" s="258"/>
      <c r="Q196" s="401"/>
    </row>
    <row r="197" spans="16:17" ht="15" customHeight="1">
      <c r="P197" s="258"/>
      <c r="Q197" s="401"/>
    </row>
    <row r="198" spans="16:17" ht="15" customHeight="1">
      <c r="P198" s="258"/>
      <c r="Q198" s="401"/>
    </row>
    <row r="199" spans="16:17" ht="15" customHeight="1">
      <c r="P199" s="258"/>
      <c r="Q199" s="401"/>
    </row>
    <row r="200" spans="16:17" ht="15" customHeight="1">
      <c r="P200" s="258"/>
      <c r="Q200" s="401"/>
    </row>
    <row r="201" spans="16:17" ht="15" customHeight="1">
      <c r="P201" s="258"/>
      <c r="Q201" s="401"/>
    </row>
    <row r="202" spans="16:17" ht="15" customHeight="1">
      <c r="P202" s="258"/>
      <c r="Q202" s="401"/>
    </row>
    <row r="203" spans="16:17" ht="15" customHeight="1">
      <c r="P203" s="258"/>
      <c r="Q203" s="401"/>
    </row>
    <row r="204" spans="16:17" ht="15" customHeight="1">
      <c r="P204" s="258"/>
      <c r="Q204" s="401"/>
    </row>
    <row r="205" spans="16:17" ht="15" customHeight="1">
      <c r="P205" s="258"/>
      <c r="Q205" s="401"/>
    </row>
    <row r="206" spans="16:17" ht="15" customHeight="1">
      <c r="P206" s="258"/>
      <c r="Q206" s="401"/>
    </row>
    <row r="207" spans="16:17" ht="15" customHeight="1">
      <c r="P207" s="258"/>
      <c r="Q207" s="401"/>
    </row>
    <row r="208" spans="16:17" ht="15" customHeight="1">
      <c r="P208" s="258"/>
      <c r="Q208" s="401"/>
    </row>
    <row r="209" spans="16:17" ht="15" customHeight="1">
      <c r="P209" s="258"/>
      <c r="Q209" s="401"/>
    </row>
    <row r="210" spans="16:17" ht="15" customHeight="1">
      <c r="P210" s="258"/>
      <c r="Q210" s="401"/>
    </row>
    <row r="211" spans="16:17" ht="15" customHeight="1">
      <c r="P211" s="258"/>
      <c r="Q211" s="401"/>
    </row>
    <row r="212" spans="16:17" ht="15" customHeight="1">
      <c r="P212" s="258"/>
      <c r="Q212" s="401"/>
    </row>
    <row r="213" spans="16:17" ht="15" customHeight="1">
      <c r="P213" s="258"/>
      <c r="Q213" s="401"/>
    </row>
    <row r="214" spans="16:17" ht="15" customHeight="1">
      <c r="P214" s="258"/>
      <c r="Q214" s="401"/>
    </row>
    <row r="215" spans="16:17" ht="15" customHeight="1">
      <c r="P215" s="258"/>
      <c r="Q215" s="401"/>
    </row>
    <row r="216" spans="16:17" ht="15" customHeight="1">
      <c r="P216" s="258"/>
      <c r="Q216" s="401"/>
    </row>
    <row r="217" spans="16:17" ht="15" customHeight="1">
      <c r="P217" s="258"/>
      <c r="Q217" s="401"/>
    </row>
    <row r="218" spans="16:17" ht="15" customHeight="1">
      <c r="P218" s="258"/>
      <c r="Q218" s="401"/>
    </row>
    <row r="219" spans="16:17" ht="15" customHeight="1">
      <c r="P219" s="258"/>
      <c r="Q219" s="401"/>
    </row>
    <row r="220" spans="16:17" ht="15" customHeight="1">
      <c r="P220" s="258"/>
      <c r="Q220" s="401"/>
    </row>
    <row r="221" spans="16:17" ht="15" customHeight="1">
      <c r="P221" s="258"/>
      <c r="Q221" s="401"/>
    </row>
    <row r="222" spans="16:17" ht="15" customHeight="1">
      <c r="P222" s="258"/>
      <c r="Q222" s="401"/>
    </row>
    <row r="223" spans="16:17" ht="15" customHeight="1">
      <c r="P223" s="258"/>
      <c r="Q223" s="401"/>
    </row>
    <row r="224" spans="16:17" ht="15" customHeight="1">
      <c r="P224" s="258"/>
      <c r="Q224" s="401"/>
    </row>
    <row r="225" spans="16:17" ht="15" customHeight="1">
      <c r="P225" s="258"/>
      <c r="Q225" s="401"/>
    </row>
    <row r="226" spans="16:17" ht="15" customHeight="1">
      <c r="P226" s="258"/>
      <c r="Q226" s="401"/>
    </row>
    <row r="227" spans="16:17" ht="15" customHeight="1">
      <c r="P227" s="258"/>
      <c r="Q227" s="401"/>
    </row>
    <row r="228" spans="16:17" ht="15" customHeight="1">
      <c r="P228" s="258"/>
      <c r="Q228" s="401"/>
    </row>
    <row r="229" spans="16:17" ht="15" customHeight="1">
      <c r="P229" s="258"/>
      <c r="Q229" s="401"/>
    </row>
    <row r="230" spans="16:17" ht="15" customHeight="1">
      <c r="P230" s="258"/>
      <c r="Q230" s="401"/>
    </row>
    <row r="231" spans="16:17" ht="15" customHeight="1">
      <c r="P231" s="258"/>
      <c r="Q231" s="401"/>
    </row>
    <row r="232" spans="16:17" ht="15" customHeight="1">
      <c r="P232" s="258"/>
      <c r="Q232" s="401"/>
    </row>
    <row r="233" spans="16:17" ht="15" customHeight="1">
      <c r="P233" s="258"/>
      <c r="Q233" s="401"/>
    </row>
    <row r="234" spans="16:17" ht="15" customHeight="1">
      <c r="P234" s="258"/>
      <c r="Q234" s="401"/>
    </row>
    <row r="235" spans="16:17" ht="15" customHeight="1">
      <c r="P235" s="258"/>
      <c r="Q235" s="401"/>
    </row>
    <row r="236" spans="16:17" ht="15" customHeight="1">
      <c r="P236" s="258"/>
      <c r="Q236" s="401"/>
    </row>
    <row r="237" spans="16:17" ht="15" customHeight="1">
      <c r="P237" s="258"/>
      <c r="Q237" s="401"/>
    </row>
    <row r="238" spans="16:17" ht="15" customHeight="1">
      <c r="P238" s="258"/>
      <c r="Q238" s="401"/>
    </row>
    <row r="239" spans="16:17" ht="15" customHeight="1">
      <c r="P239" s="258"/>
      <c r="Q239" s="401"/>
    </row>
    <row r="240" spans="16:17" ht="15" customHeight="1">
      <c r="P240" s="258"/>
      <c r="Q240" s="401"/>
    </row>
    <row r="241" spans="16:17" ht="15" customHeight="1">
      <c r="P241" s="258"/>
      <c r="Q241" s="401"/>
    </row>
    <row r="242" spans="16:17" ht="15" customHeight="1">
      <c r="P242" s="258"/>
      <c r="Q242" s="401"/>
    </row>
    <row r="243" spans="16:17" ht="15" customHeight="1">
      <c r="P243" s="258"/>
      <c r="Q243" s="401"/>
    </row>
    <row r="244" spans="16:17" ht="15" customHeight="1">
      <c r="P244" s="258"/>
      <c r="Q244" s="401"/>
    </row>
    <row r="245" spans="16:17" ht="15" customHeight="1">
      <c r="P245" s="258"/>
      <c r="Q245" s="401"/>
    </row>
    <row r="246" spans="16:17" ht="15" customHeight="1">
      <c r="P246" s="258"/>
      <c r="Q246" s="401"/>
    </row>
    <row r="247" spans="16:17" ht="15" customHeight="1">
      <c r="P247" s="258"/>
      <c r="Q247" s="401"/>
    </row>
    <row r="248" spans="16:17" ht="15" customHeight="1">
      <c r="P248" s="258"/>
      <c r="Q248" s="401"/>
    </row>
    <row r="249" spans="16:17" ht="15" customHeight="1">
      <c r="P249" s="258"/>
      <c r="Q249" s="401"/>
    </row>
    <row r="250" spans="16:17" ht="15" customHeight="1">
      <c r="P250" s="258"/>
      <c r="Q250" s="401"/>
    </row>
    <row r="251" spans="16:17" ht="15" customHeight="1">
      <c r="P251" s="258"/>
      <c r="Q251" s="401"/>
    </row>
    <row r="252" spans="16:17" ht="15" customHeight="1">
      <c r="P252" s="258"/>
      <c r="Q252" s="401"/>
    </row>
    <row r="253" spans="16:17" ht="15" customHeight="1">
      <c r="P253" s="258"/>
      <c r="Q253" s="401"/>
    </row>
    <row r="254" spans="16:17" ht="15" customHeight="1">
      <c r="P254" s="258"/>
      <c r="Q254" s="401"/>
    </row>
    <row r="255" spans="16:17" ht="15" customHeight="1">
      <c r="P255" s="258"/>
      <c r="Q255" s="401"/>
    </row>
    <row r="256" spans="16:17" ht="15" customHeight="1">
      <c r="P256" s="258"/>
      <c r="Q256" s="401"/>
    </row>
    <row r="257" spans="16:17" ht="15" customHeight="1">
      <c r="P257" s="258"/>
      <c r="Q257" s="401"/>
    </row>
    <row r="258" spans="16:17" ht="15" customHeight="1">
      <c r="P258" s="258"/>
      <c r="Q258" s="401"/>
    </row>
    <row r="259" spans="16:17" ht="15" customHeight="1">
      <c r="P259" s="258"/>
      <c r="Q259" s="401"/>
    </row>
    <row r="260" spans="16:17" ht="15" customHeight="1">
      <c r="P260" s="258"/>
      <c r="Q260" s="401"/>
    </row>
    <row r="261" spans="16:17" ht="15" customHeight="1">
      <c r="P261" s="258"/>
      <c r="Q261" s="401"/>
    </row>
    <row r="262" spans="16:17" ht="15" customHeight="1">
      <c r="P262" s="258"/>
      <c r="Q262" s="401"/>
    </row>
    <row r="263" spans="16:17" ht="15" customHeight="1">
      <c r="P263" s="258"/>
      <c r="Q263" s="401"/>
    </row>
    <row r="264" spans="16:17" ht="15" customHeight="1">
      <c r="P264" s="258"/>
      <c r="Q264" s="401"/>
    </row>
    <row r="265" spans="16:17" ht="15" customHeight="1">
      <c r="P265" s="258"/>
      <c r="Q265" s="401"/>
    </row>
    <row r="266" spans="16:17" ht="15" customHeight="1">
      <c r="P266" s="258"/>
      <c r="Q266" s="401"/>
    </row>
    <row r="267" spans="16:17" ht="15" customHeight="1">
      <c r="P267" s="258"/>
      <c r="Q267" s="401"/>
    </row>
    <row r="268" spans="16:17" ht="15" customHeight="1">
      <c r="P268" s="258"/>
      <c r="Q268" s="401"/>
    </row>
    <row r="269" spans="16:17" ht="15" customHeight="1">
      <c r="P269" s="258"/>
      <c r="Q269" s="401"/>
    </row>
    <row r="270" spans="16:17" ht="15" customHeight="1">
      <c r="P270" s="258"/>
      <c r="Q270" s="401"/>
    </row>
    <row r="271" spans="16:17" ht="15" customHeight="1">
      <c r="P271" s="258"/>
      <c r="Q271" s="401"/>
    </row>
    <row r="272" spans="16:17" ht="15" customHeight="1">
      <c r="P272" s="258"/>
      <c r="Q272" s="401"/>
    </row>
    <row r="273" spans="16:17" ht="15" customHeight="1">
      <c r="P273" s="258"/>
      <c r="Q273" s="401"/>
    </row>
    <row r="274" spans="16:17" ht="15" customHeight="1">
      <c r="P274" s="258"/>
      <c r="Q274" s="401"/>
    </row>
    <row r="275" spans="16:17" ht="15" customHeight="1">
      <c r="P275" s="258"/>
      <c r="Q275" s="401"/>
    </row>
    <row r="276" spans="16:17" ht="15" customHeight="1">
      <c r="P276" s="258"/>
      <c r="Q276" s="401"/>
    </row>
    <row r="277" spans="16:17" ht="15" customHeight="1">
      <c r="P277" s="258"/>
      <c r="Q277" s="401"/>
    </row>
    <row r="278" spans="16:17" ht="15" customHeight="1">
      <c r="P278" s="258"/>
      <c r="Q278" s="401"/>
    </row>
    <row r="279" spans="16:17" ht="15" customHeight="1">
      <c r="P279" s="258"/>
      <c r="Q279" s="401"/>
    </row>
    <row r="280" spans="16:17" ht="15" customHeight="1">
      <c r="P280" s="258"/>
      <c r="Q280" s="401"/>
    </row>
    <row r="281" spans="16:17" ht="15" customHeight="1">
      <c r="P281" s="258"/>
      <c r="Q281" s="401"/>
    </row>
    <row r="282" spans="16:17" ht="15" customHeight="1">
      <c r="P282" s="258"/>
      <c r="Q282" s="401"/>
    </row>
    <row r="283" spans="16:17" ht="15" customHeight="1">
      <c r="P283" s="258"/>
      <c r="Q283" s="401"/>
    </row>
    <row r="284" spans="16:17" ht="15" customHeight="1">
      <c r="P284" s="258"/>
      <c r="Q284" s="401"/>
    </row>
    <row r="285" spans="16:17" ht="15" customHeight="1">
      <c r="P285" s="258"/>
      <c r="Q285" s="401"/>
    </row>
    <row r="286" spans="16:17" ht="15" customHeight="1">
      <c r="P286" s="258"/>
      <c r="Q286" s="401"/>
    </row>
    <row r="287" spans="16:17" ht="15" customHeight="1">
      <c r="P287" s="258"/>
      <c r="Q287" s="401"/>
    </row>
    <row r="288" spans="16:17" ht="15" customHeight="1">
      <c r="P288" s="258"/>
      <c r="Q288" s="401"/>
    </row>
    <row r="289" spans="16:17" ht="15" customHeight="1">
      <c r="P289" s="258"/>
      <c r="Q289" s="401"/>
    </row>
    <row r="290" spans="16:17" ht="15" customHeight="1">
      <c r="P290" s="258"/>
      <c r="Q290" s="401"/>
    </row>
    <row r="291" spans="16:17" ht="15" customHeight="1">
      <c r="P291" s="258"/>
      <c r="Q291" s="401"/>
    </row>
    <row r="292" spans="16:17" ht="15" customHeight="1">
      <c r="P292" s="258"/>
      <c r="Q292" s="401"/>
    </row>
    <row r="293" spans="16:17" ht="15" customHeight="1">
      <c r="P293" s="258"/>
      <c r="Q293" s="401"/>
    </row>
    <row r="294" spans="16:17" ht="15" customHeight="1">
      <c r="P294" s="258"/>
      <c r="Q294" s="401"/>
    </row>
    <row r="295" spans="16:17" ht="15" customHeight="1">
      <c r="P295" s="258"/>
      <c r="Q295" s="401"/>
    </row>
    <row r="296" spans="16:17" ht="15" customHeight="1">
      <c r="P296" s="258"/>
      <c r="Q296" s="401"/>
    </row>
    <row r="297" spans="16:17" ht="15" customHeight="1">
      <c r="P297" s="258"/>
      <c r="Q297" s="401"/>
    </row>
    <row r="298" spans="16:17" ht="15" customHeight="1">
      <c r="P298" s="258"/>
      <c r="Q298" s="401"/>
    </row>
    <row r="299" spans="16:17" ht="15" customHeight="1">
      <c r="P299" s="258"/>
      <c r="Q299" s="401"/>
    </row>
    <row r="300" spans="16:17" ht="15" customHeight="1">
      <c r="P300" s="258"/>
      <c r="Q300" s="401"/>
    </row>
    <row r="301" spans="16:17" ht="15" customHeight="1">
      <c r="P301" s="258"/>
      <c r="Q301" s="401"/>
    </row>
    <row r="302" spans="16:17" ht="15" customHeight="1">
      <c r="P302" s="258"/>
      <c r="Q302" s="401"/>
    </row>
    <row r="303" spans="16:17" ht="15" customHeight="1">
      <c r="P303" s="258"/>
      <c r="Q303" s="401"/>
    </row>
    <row r="304" spans="16:17" ht="15" customHeight="1">
      <c r="P304" s="258"/>
      <c r="Q304" s="401"/>
    </row>
    <row r="305" spans="16:17" ht="15" customHeight="1">
      <c r="P305" s="258"/>
      <c r="Q305" s="401"/>
    </row>
    <row r="306" spans="16:17" ht="15" customHeight="1">
      <c r="P306" s="258"/>
      <c r="Q306" s="401"/>
    </row>
    <row r="307" spans="16:17" ht="15" customHeight="1">
      <c r="P307" s="258"/>
      <c r="Q307" s="401"/>
    </row>
    <row r="308" spans="16:17" ht="15" customHeight="1">
      <c r="P308" s="258"/>
      <c r="Q308" s="401"/>
    </row>
    <row r="309" spans="16:17" ht="15" customHeight="1">
      <c r="P309" s="258"/>
      <c r="Q309" s="401"/>
    </row>
    <row r="310" spans="16:17" ht="15" customHeight="1">
      <c r="P310" s="258"/>
      <c r="Q310" s="401"/>
    </row>
    <row r="311" spans="16:17" ht="15" customHeight="1">
      <c r="P311" s="258"/>
      <c r="Q311" s="401"/>
    </row>
    <row r="312" spans="16:17" ht="15" customHeight="1">
      <c r="P312" s="258"/>
      <c r="Q312" s="401"/>
    </row>
    <row r="313" spans="16:17" ht="15" customHeight="1">
      <c r="P313" s="258"/>
      <c r="Q313" s="401"/>
    </row>
    <row r="314" spans="16:17" ht="15" customHeight="1">
      <c r="P314" s="258"/>
      <c r="Q314" s="401"/>
    </row>
    <row r="315" spans="16:17" ht="15" customHeight="1">
      <c r="P315" s="258"/>
      <c r="Q315" s="401"/>
    </row>
    <row r="316" spans="16:17" ht="15" customHeight="1">
      <c r="P316" s="258"/>
      <c r="Q316" s="401"/>
    </row>
    <row r="317" spans="16:17" ht="15" customHeight="1">
      <c r="P317" s="258"/>
      <c r="Q317" s="401"/>
    </row>
    <row r="318" spans="16:17" ht="15" customHeight="1">
      <c r="P318" s="258"/>
      <c r="Q318" s="401"/>
    </row>
    <row r="319" spans="16:17" ht="15" customHeight="1">
      <c r="P319" s="258"/>
      <c r="Q319" s="401"/>
    </row>
    <row r="320" spans="16:17" ht="15" customHeight="1">
      <c r="P320" s="258"/>
      <c r="Q320" s="401"/>
    </row>
    <row r="321" spans="16:17" ht="15" customHeight="1">
      <c r="P321" s="258"/>
      <c r="Q321" s="401"/>
    </row>
    <row r="322" spans="16:17" ht="15" customHeight="1">
      <c r="P322" s="258"/>
      <c r="Q322" s="401"/>
    </row>
    <row r="323" spans="16:17" ht="15" customHeight="1">
      <c r="P323" s="258"/>
      <c r="Q323" s="401"/>
    </row>
    <row r="324" spans="16:17" ht="15" customHeight="1">
      <c r="P324" s="258"/>
      <c r="Q324" s="401"/>
    </row>
    <row r="325" spans="16:17" ht="15" customHeight="1">
      <c r="P325" s="258"/>
      <c r="Q325" s="401"/>
    </row>
    <row r="326" spans="16:17" ht="15" customHeight="1">
      <c r="P326" s="258"/>
      <c r="Q326" s="401"/>
    </row>
    <row r="327" spans="16:17" ht="15" customHeight="1">
      <c r="P327" s="258"/>
      <c r="Q327" s="401"/>
    </row>
    <row r="328" spans="16:17" ht="15" customHeight="1">
      <c r="P328" s="258"/>
      <c r="Q328" s="401"/>
    </row>
    <row r="329" spans="16:17" ht="15" customHeight="1">
      <c r="P329" s="258"/>
      <c r="Q329" s="401"/>
    </row>
    <row r="330" spans="16:17" ht="15" customHeight="1">
      <c r="P330" s="258"/>
      <c r="Q330" s="401"/>
    </row>
    <row r="331" spans="16:17" ht="15" customHeight="1">
      <c r="P331" s="258"/>
      <c r="Q331" s="401"/>
    </row>
    <row r="332" spans="16:17" ht="15" customHeight="1">
      <c r="P332" s="258"/>
      <c r="Q332" s="401"/>
    </row>
    <row r="333" spans="16:17" ht="15" customHeight="1">
      <c r="P333" s="258"/>
      <c r="Q333" s="401"/>
    </row>
    <row r="334" spans="16:17" ht="15" customHeight="1">
      <c r="P334" s="258"/>
      <c r="Q334" s="401"/>
    </row>
    <row r="335" spans="16:17" ht="15" customHeight="1">
      <c r="P335" s="258"/>
      <c r="Q335" s="401"/>
    </row>
    <row r="336" spans="16:17" ht="15" customHeight="1">
      <c r="P336" s="258"/>
      <c r="Q336" s="401"/>
    </row>
    <row r="337" spans="16:17" ht="15" customHeight="1">
      <c r="P337" s="258"/>
      <c r="Q337" s="401"/>
    </row>
    <row r="338" spans="16:17" ht="15" customHeight="1">
      <c r="P338" s="258"/>
      <c r="Q338" s="401"/>
    </row>
    <row r="339" spans="16:17" ht="15" customHeight="1">
      <c r="P339" s="258"/>
      <c r="Q339" s="401"/>
    </row>
    <row r="340" spans="16:17" ht="15" customHeight="1">
      <c r="P340" s="258"/>
      <c r="Q340" s="401"/>
    </row>
    <row r="341" spans="16:17" ht="15" customHeight="1">
      <c r="P341" s="258"/>
      <c r="Q341" s="401"/>
    </row>
    <row r="342" spans="16:17" ht="15" customHeight="1">
      <c r="P342" s="258"/>
      <c r="Q342" s="401"/>
    </row>
    <row r="343" spans="16:17" ht="15" customHeight="1">
      <c r="P343" s="258"/>
      <c r="Q343" s="401"/>
    </row>
    <row r="344" spans="16:17" ht="15" customHeight="1">
      <c r="P344" s="258"/>
      <c r="Q344" s="401"/>
    </row>
    <row r="345" spans="16:17" ht="15" customHeight="1">
      <c r="P345" s="258"/>
      <c r="Q345" s="401"/>
    </row>
    <row r="346" spans="16:17" ht="15" customHeight="1">
      <c r="P346" s="258"/>
      <c r="Q346" s="401"/>
    </row>
    <row r="347" spans="16:17" ht="15" customHeight="1">
      <c r="P347" s="258"/>
      <c r="Q347" s="401"/>
    </row>
    <row r="348" spans="16:17" ht="15" customHeight="1">
      <c r="P348" s="258"/>
      <c r="Q348" s="401"/>
    </row>
    <row r="349" spans="16:17" ht="15" customHeight="1">
      <c r="P349" s="258"/>
      <c r="Q349" s="401"/>
    </row>
    <row r="350" spans="16:17" ht="15" customHeight="1">
      <c r="P350" s="258"/>
      <c r="Q350" s="401"/>
    </row>
    <row r="351" spans="16:17" ht="15" customHeight="1">
      <c r="P351" s="258"/>
      <c r="Q351" s="401"/>
    </row>
    <row r="352" spans="16:17" ht="15" customHeight="1">
      <c r="P352" s="258"/>
      <c r="Q352" s="401"/>
    </row>
    <row r="353" spans="16:17" ht="15" customHeight="1">
      <c r="P353" s="258"/>
      <c r="Q353" s="401"/>
    </row>
    <row r="354" spans="16:17" ht="15" customHeight="1">
      <c r="P354" s="258"/>
      <c r="Q354" s="401"/>
    </row>
    <row r="355" spans="16:17" ht="15" customHeight="1">
      <c r="P355" s="258"/>
      <c r="Q355" s="401"/>
    </row>
    <row r="356" spans="16:17" ht="15" customHeight="1">
      <c r="P356" s="258"/>
      <c r="Q356" s="401"/>
    </row>
    <row r="357" spans="16:17" ht="15" customHeight="1">
      <c r="P357" s="258"/>
      <c r="Q357" s="401"/>
    </row>
    <row r="358" spans="16:17" ht="15" customHeight="1">
      <c r="P358" s="258"/>
      <c r="Q358" s="401"/>
    </row>
    <row r="359" spans="16:17" ht="15" customHeight="1">
      <c r="P359" s="258"/>
      <c r="Q359" s="401"/>
    </row>
    <row r="360" spans="16:17" ht="15" customHeight="1">
      <c r="P360" s="258"/>
      <c r="Q360" s="401"/>
    </row>
    <row r="361" spans="16:17" ht="15" customHeight="1">
      <c r="P361" s="258"/>
      <c r="Q361" s="401"/>
    </row>
    <row r="362" spans="16:17" ht="15" customHeight="1">
      <c r="P362" s="258"/>
      <c r="Q362" s="401"/>
    </row>
    <row r="363" spans="16:17" ht="15" customHeight="1">
      <c r="P363" s="258"/>
      <c r="Q363" s="401"/>
    </row>
    <row r="364" spans="16:17" ht="15" customHeight="1">
      <c r="P364" s="258"/>
      <c r="Q364" s="401"/>
    </row>
    <row r="365" spans="16:17" ht="15" customHeight="1">
      <c r="P365" s="258"/>
      <c r="Q365" s="401"/>
    </row>
    <row r="366" spans="16:17" ht="15" customHeight="1">
      <c r="P366" s="258"/>
      <c r="Q366" s="401"/>
    </row>
    <row r="367" spans="16:17" ht="15" customHeight="1">
      <c r="P367" s="258"/>
      <c r="Q367" s="401"/>
    </row>
    <row r="368" spans="16:17" ht="15" customHeight="1">
      <c r="P368" s="258"/>
      <c r="Q368" s="401"/>
    </row>
    <row r="369" spans="16:17" ht="15" customHeight="1">
      <c r="P369" s="258"/>
      <c r="Q369" s="401"/>
    </row>
    <row r="370" spans="16:17" ht="15" customHeight="1">
      <c r="P370" s="258"/>
      <c r="Q370" s="401"/>
    </row>
    <row r="371" spans="16:17" ht="15" customHeight="1">
      <c r="P371" s="258"/>
      <c r="Q371" s="401"/>
    </row>
    <row r="372" spans="16:17" ht="15" customHeight="1">
      <c r="P372" s="258"/>
      <c r="Q372" s="401"/>
    </row>
    <row r="373" spans="16:17" ht="15" customHeight="1">
      <c r="P373" s="258"/>
      <c r="Q373" s="401"/>
    </row>
    <row r="374" spans="16:17" ht="15" customHeight="1">
      <c r="P374" s="258"/>
      <c r="Q374" s="401"/>
    </row>
    <row r="375" spans="16:17" ht="15" customHeight="1">
      <c r="P375" s="258"/>
      <c r="Q375" s="401"/>
    </row>
    <row r="376" spans="16:17" ht="15" customHeight="1">
      <c r="P376" s="258"/>
      <c r="Q376" s="401"/>
    </row>
    <row r="377" spans="16:17" ht="15" customHeight="1">
      <c r="P377" s="258"/>
      <c r="Q377" s="401"/>
    </row>
    <row r="378" spans="16:17" ht="15" customHeight="1">
      <c r="P378" s="258"/>
      <c r="Q378" s="401"/>
    </row>
    <row r="379" spans="16:17" ht="15" customHeight="1">
      <c r="P379" s="258"/>
      <c r="Q379" s="401"/>
    </row>
    <row r="380" spans="16:17" ht="15" customHeight="1">
      <c r="P380" s="258"/>
      <c r="Q380" s="401"/>
    </row>
    <row r="381" spans="16:17" ht="15" customHeight="1">
      <c r="P381" s="258"/>
      <c r="Q381" s="401"/>
    </row>
    <row r="382" spans="16:17" ht="15" customHeight="1">
      <c r="P382" s="258"/>
      <c r="Q382" s="401"/>
    </row>
    <row r="383" spans="16:17" ht="15" customHeight="1">
      <c r="P383" s="258"/>
      <c r="Q383" s="401"/>
    </row>
    <row r="384" spans="16:17" ht="15" customHeight="1">
      <c r="P384" s="258"/>
      <c r="Q384" s="401"/>
    </row>
    <row r="385" spans="16:17" ht="15" customHeight="1">
      <c r="P385" s="258"/>
      <c r="Q385" s="401"/>
    </row>
    <row r="386" spans="16:17" ht="15" customHeight="1">
      <c r="P386" s="258"/>
      <c r="Q386" s="401"/>
    </row>
    <row r="387" spans="16:17" ht="15" customHeight="1">
      <c r="P387" s="258"/>
      <c r="Q387" s="401"/>
    </row>
    <row r="388" spans="16:17" ht="15" customHeight="1">
      <c r="P388" s="258"/>
      <c r="Q388" s="401"/>
    </row>
    <row r="389" spans="16:17" ht="15" customHeight="1">
      <c r="P389" s="258"/>
      <c r="Q389" s="401"/>
    </row>
    <row r="390" spans="16:17" ht="15" customHeight="1">
      <c r="P390" s="258"/>
      <c r="Q390" s="401"/>
    </row>
    <row r="391" spans="16:17" ht="15" customHeight="1">
      <c r="P391" s="258"/>
      <c r="Q391" s="401"/>
    </row>
    <row r="392" spans="16:17" ht="15" customHeight="1">
      <c r="P392" s="258"/>
      <c r="Q392" s="401"/>
    </row>
    <row r="393" spans="16:17" ht="15" customHeight="1">
      <c r="P393" s="258"/>
      <c r="Q393" s="401"/>
    </row>
    <row r="394" spans="16:17" ht="15" customHeight="1">
      <c r="P394" s="258"/>
      <c r="Q394" s="401"/>
    </row>
    <row r="395" spans="16:17" ht="15" customHeight="1">
      <c r="P395" s="258"/>
      <c r="Q395" s="401"/>
    </row>
    <row r="396" spans="16:17" ht="15" customHeight="1">
      <c r="P396" s="258"/>
      <c r="Q396" s="401"/>
    </row>
    <row r="397" spans="16:17" ht="15" customHeight="1">
      <c r="P397" s="258"/>
      <c r="Q397" s="401"/>
    </row>
    <row r="398" spans="16:17" ht="15" customHeight="1">
      <c r="P398" s="258"/>
      <c r="Q398" s="401"/>
    </row>
    <row r="399" spans="16:17" ht="15" customHeight="1">
      <c r="P399" s="258"/>
      <c r="Q399" s="401"/>
    </row>
    <row r="400" spans="16:17" ht="15" customHeight="1">
      <c r="P400" s="258"/>
      <c r="Q400" s="401"/>
    </row>
    <row r="401" spans="16:17" ht="15" customHeight="1">
      <c r="P401" s="258"/>
      <c r="Q401" s="401"/>
    </row>
    <row r="402" spans="16:17" ht="15" customHeight="1">
      <c r="P402" s="258"/>
      <c r="Q402" s="401"/>
    </row>
    <row r="403" spans="16:17" ht="15" customHeight="1">
      <c r="P403" s="258"/>
      <c r="Q403" s="401"/>
    </row>
    <row r="404" spans="16:17" ht="15" customHeight="1">
      <c r="P404" s="258"/>
      <c r="Q404" s="401"/>
    </row>
    <row r="405" spans="16:17" ht="15" customHeight="1">
      <c r="P405" s="258"/>
      <c r="Q405" s="401"/>
    </row>
    <row r="406" spans="16:17" ht="15" customHeight="1">
      <c r="P406" s="258"/>
      <c r="Q406" s="401"/>
    </row>
    <row r="407" spans="16:17" ht="15" customHeight="1">
      <c r="P407" s="258"/>
      <c r="Q407" s="401"/>
    </row>
    <row r="408" spans="16:17" ht="15" customHeight="1">
      <c r="P408" s="258"/>
      <c r="Q408" s="401"/>
    </row>
    <row r="409" spans="16:17" ht="15" customHeight="1">
      <c r="P409" s="258"/>
      <c r="Q409" s="401"/>
    </row>
    <row r="410" spans="16:17" ht="15" customHeight="1">
      <c r="P410" s="258"/>
      <c r="Q410" s="401"/>
    </row>
    <row r="411" spans="16:17" ht="15" customHeight="1">
      <c r="P411" s="258"/>
      <c r="Q411" s="401"/>
    </row>
    <row r="412" spans="16:17" ht="15" customHeight="1">
      <c r="P412" s="258"/>
      <c r="Q412" s="401"/>
    </row>
    <row r="413" spans="16:17" ht="15" customHeight="1">
      <c r="P413" s="258"/>
      <c r="Q413" s="401"/>
    </row>
    <row r="414" spans="16:17" ht="15" customHeight="1">
      <c r="P414" s="258"/>
      <c r="Q414" s="401"/>
    </row>
    <row r="415" spans="16:17" ht="15" customHeight="1">
      <c r="P415" s="258"/>
      <c r="Q415" s="401"/>
    </row>
    <row r="416" spans="16:17" ht="15" customHeight="1">
      <c r="P416" s="258"/>
      <c r="Q416" s="401"/>
    </row>
    <row r="417" spans="16:17" ht="15" customHeight="1">
      <c r="P417" s="258"/>
      <c r="Q417" s="401"/>
    </row>
    <row r="418" spans="16:17" ht="15" customHeight="1">
      <c r="P418" s="258"/>
      <c r="Q418" s="401"/>
    </row>
    <row r="419" spans="16:17" ht="15" customHeight="1">
      <c r="P419" s="258"/>
      <c r="Q419" s="401"/>
    </row>
    <row r="420" spans="16:17" ht="15" customHeight="1">
      <c r="P420" s="258"/>
      <c r="Q420" s="401"/>
    </row>
    <row r="421" spans="16:17" ht="15" customHeight="1">
      <c r="P421" s="258"/>
      <c r="Q421" s="401"/>
    </row>
    <row r="422" spans="16:17" ht="15" customHeight="1">
      <c r="P422" s="258"/>
      <c r="Q422" s="401"/>
    </row>
    <row r="423" spans="16:17" ht="15" customHeight="1">
      <c r="P423" s="258"/>
      <c r="Q423" s="401"/>
    </row>
    <row r="424" spans="16:17" ht="15" customHeight="1">
      <c r="P424" s="258"/>
      <c r="Q424" s="401"/>
    </row>
    <row r="425" spans="16:17" ht="15" customHeight="1">
      <c r="P425" s="258"/>
      <c r="Q425" s="401"/>
    </row>
    <row r="426" spans="16:17" ht="15" customHeight="1">
      <c r="P426" s="258"/>
      <c r="Q426" s="401"/>
    </row>
    <row r="427" spans="16:17" ht="15" customHeight="1">
      <c r="P427" s="258"/>
      <c r="Q427" s="401"/>
    </row>
    <row r="428" spans="16:17" ht="15" customHeight="1">
      <c r="P428" s="258"/>
      <c r="Q428" s="401"/>
    </row>
    <row r="429" spans="16:17" ht="15" customHeight="1">
      <c r="P429" s="258"/>
      <c r="Q429" s="401"/>
    </row>
    <row r="430" spans="16:17" ht="15" customHeight="1">
      <c r="P430" s="258"/>
      <c r="Q430" s="401"/>
    </row>
    <row r="431" spans="16:17" ht="15" customHeight="1">
      <c r="P431" s="258"/>
      <c r="Q431" s="401"/>
    </row>
    <row r="432" spans="16:17" ht="15" customHeight="1">
      <c r="P432" s="258"/>
      <c r="Q432" s="401"/>
    </row>
    <row r="433" spans="16:17" ht="15" customHeight="1">
      <c r="P433" s="258"/>
      <c r="Q433" s="401"/>
    </row>
    <row r="434" spans="16:17" ht="15" customHeight="1">
      <c r="P434" s="258"/>
      <c r="Q434" s="401"/>
    </row>
    <row r="435" spans="16:17" ht="15" customHeight="1">
      <c r="P435" s="258"/>
      <c r="Q435" s="401"/>
    </row>
    <row r="436" spans="16:17" ht="15" customHeight="1">
      <c r="P436" s="258"/>
      <c r="Q436" s="401"/>
    </row>
    <row r="437" spans="16:17" ht="15" customHeight="1">
      <c r="P437" s="258"/>
      <c r="Q437" s="401"/>
    </row>
    <row r="438" spans="16:17" ht="15" customHeight="1">
      <c r="P438" s="258"/>
      <c r="Q438" s="401"/>
    </row>
    <row r="439" spans="16:17" ht="15" customHeight="1">
      <c r="P439" s="258"/>
      <c r="Q439" s="401"/>
    </row>
    <row r="440" spans="16:17" ht="15" customHeight="1">
      <c r="P440" s="258"/>
      <c r="Q440" s="401"/>
    </row>
    <row r="441" spans="16:17" ht="15" customHeight="1">
      <c r="P441" s="258"/>
      <c r="Q441" s="401"/>
    </row>
    <row r="442" spans="16:17" ht="15" customHeight="1">
      <c r="P442" s="258"/>
      <c r="Q442" s="401"/>
    </row>
    <row r="443" spans="16:17" ht="15" customHeight="1">
      <c r="P443" s="258"/>
      <c r="Q443" s="401"/>
    </row>
    <row r="444" spans="16:17" ht="15" customHeight="1">
      <c r="P444" s="258"/>
      <c r="Q444" s="401"/>
    </row>
    <row r="445" spans="16:17" ht="15" customHeight="1">
      <c r="P445" s="258"/>
      <c r="Q445" s="401"/>
    </row>
    <row r="446" spans="16:17" ht="15" customHeight="1">
      <c r="P446" s="258"/>
      <c r="Q446" s="401"/>
    </row>
    <row r="447" spans="16:17" ht="15" customHeight="1">
      <c r="P447" s="258"/>
      <c r="Q447" s="401"/>
    </row>
    <row r="448" spans="16:17" ht="15" customHeight="1">
      <c r="P448" s="258"/>
      <c r="Q448" s="401"/>
    </row>
    <row r="449" spans="16:17" ht="15" customHeight="1">
      <c r="P449" s="258"/>
      <c r="Q449" s="401"/>
    </row>
    <row r="450" spans="16:17" ht="15" customHeight="1">
      <c r="P450" s="258"/>
      <c r="Q450" s="401"/>
    </row>
    <row r="451" spans="16:17" ht="15" customHeight="1">
      <c r="P451" s="258"/>
      <c r="Q451" s="401"/>
    </row>
    <row r="452" spans="16:17" ht="15" customHeight="1">
      <c r="P452" s="258"/>
      <c r="Q452" s="401"/>
    </row>
    <row r="453" spans="16:17" ht="15" customHeight="1">
      <c r="P453" s="258"/>
      <c r="Q453" s="401"/>
    </row>
    <row r="454" spans="16:17" ht="15" customHeight="1">
      <c r="P454" s="258"/>
      <c r="Q454" s="401"/>
    </row>
    <row r="455" spans="16:17" ht="15" customHeight="1">
      <c r="P455" s="258"/>
      <c r="Q455" s="401"/>
    </row>
    <row r="456" spans="16:17" ht="15" customHeight="1">
      <c r="P456" s="258"/>
      <c r="Q456" s="401"/>
    </row>
    <row r="457" spans="16:17" ht="15" customHeight="1">
      <c r="P457" s="258"/>
      <c r="Q457" s="401"/>
    </row>
    <row r="458" spans="16:17" ht="15" customHeight="1">
      <c r="P458" s="258"/>
      <c r="Q458" s="401"/>
    </row>
    <row r="459" spans="16:17" ht="15" customHeight="1">
      <c r="P459" s="258"/>
      <c r="Q459" s="401"/>
    </row>
    <row r="460" spans="16:17" ht="15" customHeight="1">
      <c r="P460" s="258"/>
      <c r="Q460" s="401"/>
    </row>
    <row r="461" spans="16:17" ht="15" customHeight="1">
      <c r="P461" s="258"/>
      <c r="Q461" s="401"/>
    </row>
    <row r="462" spans="16:17" ht="15" customHeight="1">
      <c r="P462" s="258"/>
      <c r="Q462" s="401"/>
    </row>
    <row r="463" spans="16:17" ht="15" customHeight="1">
      <c r="P463" s="258"/>
      <c r="Q463" s="401"/>
    </row>
    <row r="464" spans="16:17" ht="15" customHeight="1">
      <c r="P464" s="258"/>
      <c r="Q464" s="401"/>
    </row>
    <row r="465" spans="16:17" ht="15" customHeight="1">
      <c r="P465" s="258"/>
      <c r="Q465" s="401"/>
    </row>
    <row r="466" spans="16:17" ht="15" customHeight="1">
      <c r="P466" s="258"/>
      <c r="Q466" s="401"/>
    </row>
    <row r="467" spans="16:17" ht="15" customHeight="1">
      <c r="P467" s="258"/>
      <c r="Q467" s="401"/>
    </row>
    <row r="468" spans="16:17" ht="15" customHeight="1">
      <c r="P468" s="258"/>
      <c r="Q468" s="401"/>
    </row>
    <row r="469" spans="16:17" ht="15" customHeight="1">
      <c r="P469" s="258"/>
      <c r="Q469" s="401"/>
    </row>
    <row r="470" spans="16:17" ht="15" customHeight="1">
      <c r="P470" s="258"/>
      <c r="Q470" s="401"/>
    </row>
    <row r="471" spans="16:17" ht="15" customHeight="1">
      <c r="P471" s="258"/>
      <c r="Q471" s="401"/>
    </row>
    <row r="472" spans="16:17" ht="15" customHeight="1">
      <c r="P472" s="258"/>
      <c r="Q472" s="401"/>
    </row>
    <row r="473" spans="16:17" ht="15" customHeight="1">
      <c r="P473" s="258"/>
      <c r="Q473" s="401"/>
    </row>
    <row r="474" spans="16:17" ht="15" customHeight="1">
      <c r="P474" s="258"/>
      <c r="Q474" s="401"/>
    </row>
    <row r="475" spans="16:17" ht="15" customHeight="1">
      <c r="P475" s="258"/>
      <c r="Q475" s="401"/>
    </row>
    <row r="476" spans="16:17" ht="15" customHeight="1">
      <c r="P476" s="258"/>
      <c r="Q476" s="401"/>
    </row>
    <row r="477" spans="16:17" ht="15" customHeight="1">
      <c r="P477" s="258"/>
      <c r="Q477" s="401"/>
    </row>
    <row r="478" spans="16:17" ht="15" customHeight="1">
      <c r="P478" s="258"/>
      <c r="Q478" s="401"/>
    </row>
    <row r="479" spans="16:17" ht="15" customHeight="1">
      <c r="P479" s="258"/>
      <c r="Q479" s="401"/>
    </row>
    <row r="480" spans="16:17" ht="15" customHeight="1">
      <c r="P480" s="258"/>
      <c r="Q480" s="401"/>
    </row>
    <row r="481" spans="16:17" ht="15" customHeight="1">
      <c r="P481" s="258"/>
      <c r="Q481" s="401"/>
    </row>
    <row r="482" spans="16:17" ht="15" customHeight="1">
      <c r="P482" s="258"/>
      <c r="Q482" s="401"/>
    </row>
    <row r="483" spans="16:17" ht="15" customHeight="1">
      <c r="P483" s="258"/>
      <c r="Q483" s="401"/>
    </row>
    <row r="484" spans="16:17" ht="15" customHeight="1">
      <c r="P484" s="258"/>
      <c r="Q484" s="401"/>
    </row>
    <row r="485" spans="16:17" ht="15" customHeight="1">
      <c r="P485" s="258"/>
      <c r="Q485" s="401"/>
    </row>
    <row r="486" spans="16:17" ht="15" customHeight="1">
      <c r="P486" s="258"/>
      <c r="Q486" s="401"/>
    </row>
    <row r="487" spans="16:17" ht="15" customHeight="1">
      <c r="P487" s="258"/>
      <c r="Q487" s="401"/>
    </row>
    <row r="488" spans="16:17" ht="15" customHeight="1">
      <c r="P488" s="258"/>
      <c r="Q488" s="401"/>
    </row>
    <row r="489" spans="16:17" ht="15" customHeight="1">
      <c r="P489" s="258"/>
      <c r="Q489" s="401"/>
    </row>
    <row r="490" spans="16:17" ht="15" customHeight="1">
      <c r="P490" s="258"/>
      <c r="Q490" s="401"/>
    </row>
    <row r="491" spans="16:17" ht="15" customHeight="1">
      <c r="P491" s="258"/>
      <c r="Q491" s="401"/>
    </row>
    <row r="492" spans="16:17" ht="15" customHeight="1">
      <c r="P492" s="258"/>
      <c r="Q492" s="401"/>
    </row>
  </sheetData>
  <mergeCells count="3">
    <mergeCell ref="F3:K3"/>
    <mergeCell ref="B65:P65"/>
    <mergeCell ref="B67:P67"/>
  </mergeCells>
  <phoneticPr fontId="0" type="noConversion"/>
  <conditionalFormatting sqref="E16:G16">
    <cfRule type="expression" dxfId="99" priority="30" stopIfTrue="1">
      <formula>#REF!="*"</formula>
    </cfRule>
  </conditionalFormatting>
  <conditionalFormatting sqref="D16">
    <cfRule type="cellIs" dxfId="98" priority="31" stopIfTrue="1" operator="between">
      <formula>0.000694444444444444</formula>
      <formula>0.290972222222222</formula>
    </cfRule>
  </conditionalFormatting>
  <conditionalFormatting sqref="E13:G13">
    <cfRule type="expression" dxfId="97" priority="16" stopIfTrue="1">
      <formula>#REF!="*"</formula>
    </cfRule>
  </conditionalFormatting>
  <conditionalFormatting sqref="E12:G12">
    <cfRule type="expression" dxfId="96" priority="1" stopIfTrue="1">
      <formula>#REF!="*"</formula>
    </cfRule>
  </conditionalFormatting>
  <conditionalFormatting sqref="D13">
    <cfRule type="cellIs" dxfId="95" priority="17" stopIfTrue="1" operator="between">
      <formula>0.000694444444444444</formula>
      <formula>0.290972222222222</formula>
    </cfRule>
  </conditionalFormatting>
  <conditionalFormatting sqref="E17:G20">
    <cfRule type="expression" dxfId="94" priority="14" stopIfTrue="1">
      <formula>#REF!="*"</formula>
    </cfRule>
  </conditionalFormatting>
  <conditionalFormatting sqref="D17:D20">
    <cfRule type="cellIs" dxfId="93" priority="15" stopIfTrue="1" operator="between">
      <formula>0.000694444444444444</formula>
      <formula>0.290972222222222</formula>
    </cfRule>
  </conditionalFormatting>
  <conditionalFormatting sqref="E23:G27">
    <cfRule type="expression" dxfId="92" priority="12" stopIfTrue="1">
      <formula>#REF!="*"</formula>
    </cfRule>
  </conditionalFormatting>
  <conditionalFormatting sqref="D23:D27">
    <cfRule type="cellIs" dxfId="91" priority="13" stopIfTrue="1" operator="between">
      <formula>0.000694444444444444</formula>
      <formula>0.290972222222222</formula>
    </cfRule>
  </conditionalFormatting>
  <conditionalFormatting sqref="E30:G34">
    <cfRule type="expression" dxfId="90" priority="10" stopIfTrue="1">
      <formula>#REF!="*"</formula>
    </cfRule>
  </conditionalFormatting>
  <conditionalFormatting sqref="D30:D34">
    <cfRule type="cellIs" dxfId="89" priority="11" stopIfTrue="1" operator="between">
      <formula>0.000694444444444444</formula>
      <formula>0.290972222222222</formula>
    </cfRule>
  </conditionalFormatting>
  <conditionalFormatting sqref="E37:G39">
    <cfRule type="expression" dxfId="88" priority="8" stopIfTrue="1">
      <formula>#REF!="*"</formula>
    </cfRule>
  </conditionalFormatting>
  <conditionalFormatting sqref="D37:D39">
    <cfRule type="cellIs" dxfId="87" priority="9" stopIfTrue="1" operator="between">
      <formula>0.000694444444444444</formula>
      <formula>0.290972222222222</formula>
    </cfRule>
  </conditionalFormatting>
  <conditionalFormatting sqref="E40:G40">
    <cfRule type="expression" dxfId="86" priority="6" stopIfTrue="1">
      <formula>#REF!="*"</formula>
    </cfRule>
  </conditionalFormatting>
  <conditionalFormatting sqref="D40">
    <cfRule type="cellIs" dxfId="85" priority="7" stopIfTrue="1" operator="between">
      <formula>0.000694444444444444</formula>
      <formula>0.290972222222222</formula>
    </cfRule>
  </conditionalFormatting>
  <conditionalFormatting sqref="E41">
    <cfRule type="expression" dxfId="84" priority="4" stopIfTrue="1">
      <formula>#REF!="*"</formula>
    </cfRule>
  </conditionalFormatting>
  <conditionalFormatting sqref="D41">
    <cfRule type="cellIs" dxfId="83" priority="5" stopIfTrue="1" operator="between">
      <formula>0.000694444444444444</formula>
      <formula>0.290972222222222</formula>
    </cfRule>
  </conditionalFormatting>
  <conditionalFormatting sqref="F41:G41">
    <cfRule type="expression" dxfId="82" priority="3" stopIfTrue="1">
      <formula>#REF!="*"</formula>
    </cfRule>
  </conditionalFormatting>
  <conditionalFormatting sqref="D12">
    <cfRule type="cellIs" dxfId="81" priority="2" stopIfTrue="1" operator="between">
      <formula>0.000694444444444444</formula>
      <formula>0.290972222222222</formula>
    </cfRule>
  </conditionalFormatting>
  <dataValidations count="3">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 allowBlank="1" showErrorMessage="1" promptTitle="Überzeit" prompt="Total der im Berichstmonat geleisteten Überzeit_x000a_(wöchentliche Arbeitszeit über den Maximalstunden)" sqref="L49"/>
  </dataValidations>
  <printOptions horizontalCentered="1" gridLines="1"/>
  <pageMargins left="0.39370078740157483" right="0.39370078740157483" top="0.39370078740157483" bottom="0.39370078740157483" header="0.51181102362204722" footer="0.11811023622047245"/>
  <pageSetup paperSize="9" scale="74" orientation="landscape" r:id="rId1"/>
  <headerFooter alignWithMargins="0">
    <oddFooter>&amp;LJanuar</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AA435"/>
  <sheetViews>
    <sheetView showZeros="0" zoomScale="80" zoomScaleNormal="80" workbookViewId="0">
      <selection activeCell="O43" sqref="O43"/>
    </sheetView>
  </sheetViews>
  <sheetFormatPr baseColWidth="10" defaultRowHeight="15" customHeight="1"/>
  <cols>
    <col min="1" max="1" width="1.28515625" style="257" customWidth="1"/>
    <col min="2" max="2" width="12.42578125" style="257" customWidth="1"/>
    <col min="3" max="3" width="4.85546875" style="257" customWidth="1"/>
    <col min="4" max="11" width="7" style="257" customWidth="1"/>
    <col min="12" max="12" width="7.7109375" style="257" customWidth="1"/>
    <col min="13" max="13" width="7.85546875" style="257" customWidth="1"/>
    <col min="14" max="14" width="3.7109375" style="257" customWidth="1"/>
    <col min="15" max="15" width="9.7109375" style="257" customWidth="1"/>
    <col min="16" max="16" width="21.5703125" style="257" customWidth="1"/>
    <col min="17" max="17" width="0.28515625" style="403" hidden="1" customWidth="1"/>
    <col min="18" max="18" width="22.5703125" style="87" hidden="1" customWidth="1"/>
    <col min="19" max="19" width="10" style="253" hidden="1" customWidth="1"/>
    <col min="20" max="27" width="11.42578125" style="253"/>
    <col min="28" max="16384" width="11.42578125" style="257"/>
  </cols>
  <sheetData>
    <row r="1" spans="1:27" s="254" customFormat="1" ht="6" customHeight="1" thickBot="1">
      <c r="A1" s="77"/>
      <c r="B1" s="77"/>
      <c r="C1" s="77"/>
      <c r="D1" s="78"/>
      <c r="E1" s="78"/>
      <c r="F1" s="78"/>
      <c r="G1" s="78"/>
      <c r="H1" s="78"/>
      <c r="I1" s="78"/>
      <c r="J1" s="78"/>
      <c r="K1" s="78"/>
      <c r="L1" s="78"/>
      <c r="M1" s="78"/>
      <c r="N1" s="79"/>
      <c r="O1" s="78"/>
      <c r="P1" s="80"/>
      <c r="Q1" s="87"/>
      <c r="R1" s="87"/>
      <c r="S1" s="250"/>
      <c r="T1" s="250"/>
      <c r="U1" s="250"/>
      <c r="V1" s="250"/>
      <c r="W1" s="250"/>
      <c r="X1" s="250"/>
      <c r="Y1" s="250"/>
      <c r="Z1" s="250"/>
      <c r="AA1" s="250"/>
    </row>
    <row r="2" spans="1:27" s="254" customFormat="1" ht="7.5" customHeight="1">
      <c r="A2" s="77"/>
      <c r="B2" s="164"/>
      <c r="C2" s="165"/>
      <c r="D2" s="166"/>
      <c r="E2" s="166"/>
      <c r="F2" s="166"/>
      <c r="G2" s="166"/>
      <c r="H2" s="166"/>
      <c r="I2" s="166"/>
      <c r="J2" s="166"/>
      <c r="K2" s="166"/>
      <c r="L2" s="166"/>
      <c r="M2" s="166"/>
      <c r="N2" s="167"/>
      <c r="O2" s="166"/>
      <c r="P2" s="168"/>
      <c r="Q2" s="87"/>
      <c r="R2" s="87"/>
      <c r="S2" s="250"/>
      <c r="T2" s="250"/>
      <c r="U2" s="250"/>
      <c r="V2" s="250"/>
      <c r="W2" s="250"/>
      <c r="X2" s="250"/>
      <c r="Y2" s="250"/>
      <c r="Z2" s="250"/>
      <c r="AA2" s="250"/>
    </row>
    <row r="3" spans="1:27" s="255" customFormat="1" ht="15" customHeight="1">
      <c r="A3" s="83"/>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Bilanz_bilan!J19</f>
        <v>juillet</v>
      </c>
      <c r="Q3" s="94"/>
      <c r="R3" s="94"/>
      <c r="S3" s="251"/>
      <c r="T3" s="251"/>
      <c r="U3" s="251"/>
      <c r="V3" s="251"/>
      <c r="W3" s="251"/>
      <c r="X3" s="251"/>
      <c r="Y3" s="251"/>
      <c r="Z3" s="251"/>
      <c r="AA3" s="251"/>
    </row>
    <row r="4" spans="1:27" s="254" customFormat="1" ht="7.5" customHeight="1">
      <c r="A4" s="77"/>
      <c r="B4" s="169"/>
      <c r="C4" s="143"/>
      <c r="D4" s="145"/>
      <c r="E4" s="145"/>
      <c r="F4" s="141"/>
      <c r="G4" s="141"/>
      <c r="H4" s="141"/>
      <c r="I4" s="141"/>
      <c r="J4" s="141"/>
      <c r="K4" s="141"/>
      <c r="L4" s="145"/>
      <c r="M4" s="145"/>
      <c r="N4" s="146"/>
      <c r="O4" s="141"/>
      <c r="P4" s="142"/>
      <c r="Q4" s="87"/>
      <c r="R4" s="87"/>
      <c r="S4" s="250"/>
      <c r="T4" s="250"/>
      <c r="U4" s="250"/>
      <c r="V4" s="250"/>
      <c r="W4" s="250"/>
      <c r="X4" s="250"/>
      <c r="Y4" s="250"/>
      <c r="Z4" s="250"/>
      <c r="AA4" s="250"/>
    </row>
    <row r="5" spans="1:27" s="256" customFormat="1" ht="15" customHeight="1">
      <c r="A5" s="84"/>
      <c r="B5" s="169" t="str">
        <f>Texttabelle!$E$45</f>
        <v>Taux d'activité en% :</v>
      </c>
      <c r="C5" s="143"/>
      <c r="D5" s="144"/>
      <c r="E5" s="143"/>
      <c r="F5" s="217"/>
      <c r="G5" s="140"/>
      <c r="H5" s="140"/>
      <c r="I5" s="140"/>
      <c r="J5" s="141"/>
      <c r="K5" s="141"/>
      <c r="L5" s="145"/>
      <c r="M5" s="172" t="str">
        <f>Texttabelle!$E$49</f>
        <v>Tot. heures</v>
      </c>
      <c r="N5" s="146"/>
      <c r="O5" s="178">
        <f>SUM(Bilanz_bilan!$J$21/100*F5)</f>
        <v>0</v>
      </c>
      <c r="P5" s="142"/>
      <c r="Q5" s="94"/>
      <c r="R5" s="94"/>
      <c r="S5" s="252"/>
      <c r="T5" s="252"/>
      <c r="U5" s="252"/>
      <c r="V5" s="252"/>
      <c r="W5" s="252"/>
      <c r="X5" s="252"/>
      <c r="Y5" s="252"/>
      <c r="Z5" s="252"/>
      <c r="AA5" s="252"/>
    </row>
    <row r="6" spans="1:27" s="256" customFormat="1" ht="7.5" customHeight="1">
      <c r="A6" s="84"/>
      <c r="B6" s="169"/>
      <c r="C6" s="143"/>
      <c r="D6" s="144"/>
      <c r="E6" s="143"/>
      <c r="F6" s="140"/>
      <c r="G6" s="140"/>
      <c r="H6" s="140"/>
      <c r="I6" s="140"/>
      <c r="J6" s="141"/>
      <c r="K6" s="141"/>
      <c r="L6" s="145"/>
      <c r="M6" s="172"/>
      <c r="N6" s="146"/>
      <c r="O6" s="178"/>
      <c r="P6" s="142"/>
      <c r="Q6" s="94"/>
      <c r="R6" s="94"/>
      <c r="S6" s="252"/>
      <c r="T6" s="252"/>
      <c r="U6" s="252"/>
      <c r="V6" s="252"/>
      <c r="W6" s="252"/>
      <c r="X6" s="252"/>
      <c r="Y6" s="252"/>
      <c r="Z6" s="252"/>
      <c r="AA6" s="252"/>
    </row>
    <row r="7" spans="1:27" s="256" customFormat="1" ht="15" customHeight="1">
      <c r="A7" s="84"/>
      <c r="B7" s="169" t="str">
        <f>Texttabelle!$E$31</f>
        <v>Catégorie personnel :</v>
      </c>
      <c r="C7" s="143"/>
      <c r="D7" s="144"/>
      <c r="E7" s="143"/>
      <c r="F7" s="267">
        <f>Bilanz_bilan!$D$5</f>
        <v>0</v>
      </c>
      <c r="G7" s="140"/>
      <c r="H7" s="140"/>
      <c r="I7" s="140"/>
      <c r="J7" s="141"/>
      <c r="K7" s="141"/>
      <c r="L7" s="145"/>
      <c r="M7" s="172"/>
      <c r="N7" s="146"/>
      <c r="O7" s="178"/>
      <c r="P7" s="142"/>
      <c r="Q7" s="94"/>
      <c r="R7" s="94"/>
      <c r="S7" s="252"/>
      <c r="T7" s="252"/>
      <c r="U7" s="252"/>
      <c r="V7" s="252"/>
      <c r="W7" s="252"/>
      <c r="X7" s="252"/>
      <c r="Y7" s="252"/>
      <c r="Z7" s="252"/>
      <c r="AA7" s="252"/>
    </row>
    <row r="8" spans="1:27" s="254" customFormat="1" ht="8.25" customHeight="1">
      <c r="A8" s="77"/>
      <c r="B8" s="173"/>
      <c r="C8" s="174"/>
      <c r="D8" s="163"/>
      <c r="E8" s="163"/>
      <c r="F8" s="163"/>
      <c r="G8" s="163"/>
      <c r="H8" s="163"/>
      <c r="I8" s="163"/>
      <c r="J8" s="163"/>
      <c r="K8" s="163"/>
      <c r="L8" s="163"/>
      <c r="M8" s="163"/>
      <c r="N8" s="175"/>
      <c r="O8" s="163"/>
      <c r="P8" s="176"/>
      <c r="Q8" s="87"/>
      <c r="R8" s="87"/>
      <c r="S8" s="250"/>
      <c r="T8" s="250"/>
      <c r="U8" s="250"/>
      <c r="V8" s="250"/>
      <c r="W8" s="250"/>
      <c r="X8" s="250"/>
      <c r="Y8" s="250"/>
      <c r="Z8" s="250"/>
      <c r="AA8" s="250"/>
    </row>
    <row r="9" spans="1:27" s="254" customFormat="1" ht="7.5" customHeight="1">
      <c r="A9" s="77"/>
      <c r="B9" s="125"/>
      <c r="C9" s="126"/>
      <c r="D9" s="133" t="s">
        <v>0</v>
      </c>
      <c r="E9" s="133" t="s">
        <v>0</v>
      </c>
      <c r="F9" s="133"/>
      <c r="G9" s="133"/>
      <c r="H9" s="133"/>
      <c r="I9" s="133"/>
      <c r="J9" s="127" t="s">
        <v>0</v>
      </c>
      <c r="K9" s="127"/>
      <c r="L9" s="127"/>
      <c r="M9" s="127"/>
      <c r="N9" s="128"/>
      <c r="O9" s="127"/>
      <c r="P9" s="129"/>
      <c r="Q9" s="87"/>
      <c r="R9" s="87"/>
      <c r="S9" s="250"/>
      <c r="T9" s="250"/>
      <c r="U9" s="250"/>
      <c r="V9" s="250"/>
      <c r="W9" s="250"/>
      <c r="X9" s="250"/>
      <c r="Y9" s="250"/>
      <c r="Z9" s="250"/>
      <c r="AA9" s="250"/>
    </row>
    <row r="10" spans="1:27" s="256" customFormat="1" ht="1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95"/>
      <c r="R10" s="95"/>
      <c r="S10" s="464"/>
      <c r="T10" s="252"/>
      <c r="U10" s="252"/>
      <c r="V10" s="252"/>
      <c r="W10" s="252"/>
      <c r="X10" s="252"/>
      <c r="Y10" s="252"/>
      <c r="Z10" s="252"/>
      <c r="AA10" s="252"/>
    </row>
    <row r="11" spans="1:27" s="254" customFormat="1" ht="7.5" customHeight="1">
      <c r="A11" s="77"/>
      <c r="B11" s="125"/>
      <c r="C11" s="126"/>
      <c r="D11" s="127"/>
      <c r="E11" s="127"/>
      <c r="F11" s="127"/>
      <c r="G11" s="127"/>
      <c r="H11" s="127"/>
      <c r="I11" s="127"/>
      <c r="J11" s="127"/>
      <c r="K11" s="127"/>
      <c r="L11" s="127"/>
      <c r="M11" s="127"/>
      <c r="N11" s="128" t="s">
        <v>0</v>
      </c>
      <c r="O11" s="127"/>
      <c r="P11" s="129"/>
      <c r="Q11" s="87"/>
      <c r="R11" s="87"/>
      <c r="S11" s="250"/>
      <c r="T11" s="250"/>
      <c r="U11" s="250"/>
      <c r="V11" s="250"/>
      <c r="W11" s="250"/>
      <c r="X11" s="250"/>
      <c r="Y11" s="250"/>
      <c r="Z11" s="250"/>
      <c r="AA11" s="250"/>
    </row>
    <row r="12" spans="1:27" ht="15.75" customHeight="1">
      <c r="A12" s="82"/>
      <c r="B12" s="147">
        <f>T_01!DJ9</f>
        <v>42185</v>
      </c>
      <c r="C12" s="148" t="str">
        <f>T_01!DK9</f>
        <v>Lu</v>
      </c>
      <c r="D12" s="96"/>
      <c r="E12" s="97"/>
      <c r="F12" s="96"/>
      <c r="G12" s="97"/>
      <c r="H12" s="96"/>
      <c r="I12" s="97"/>
      <c r="J12" s="96"/>
      <c r="K12" s="97"/>
      <c r="L12" s="366">
        <f>SUM(T_01!DG9)</f>
        <v>0</v>
      </c>
      <c r="M12" s="367">
        <f>IF(T_01!DG9=0,0,SUM(T_01!$DG$9))</f>
        <v>0</v>
      </c>
      <c r="N12" s="281"/>
      <c r="O12" s="100"/>
      <c r="P12" s="278" t="str">
        <f>IF(T_01!DM9="",TRANSPOSE(T_01!DI9),T_01!DM9)</f>
        <v xml:space="preserve"> </v>
      </c>
      <c r="Q12" s="88" t="str">
        <f>IF(T_01!DM9="","",1)</f>
        <v/>
      </c>
      <c r="R12" s="87">
        <f>IF(B12="","",VLOOKUP(B12,T_01!$DJ$9:$DM$39,3,FALSE))</f>
        <v>0</v>
      </c>
      <c r="S12" s="554"/>
    </row>
    <row r="13" spans="1:27" ht="15.75" customHeight="1">
      <c r="A13" s="82"/>
      <c r="B13" s="147">
        <f>T_01!DJ10</f>
        <v>42186</v>
      </c>
      <c r="C13" s="148" t="str">
        <f>T_01!DK10</f>
        <v>Ma</v>
      </c>
      <c r="D13" s="421"/>
      <c r="E13" s="422"/>
      <c r="F13" s="421"/>
      <c r="G13" s="422"/>
      <c r="H13" s="421"/>
      <c r="I13" s="422"/>
      <c r="J13" s="421"/>
      <c r="K13" s="422"/>
      <c r="L13" s="368">
        <f>SUM(T_01!DG10)</f>
        <v>0</v>
      </c>
      <c r="M13" s="369">
        <f>IF(T_01!DG10=0,0,SUM(T_01!$DG$9+T_01!DG10))</f>
        <v>0</v>
      </c>
      <c r="N13" s="277"/>
      <c r="O13" s="9"/>
      <c r="P13" s="279" t="str">
        <f>IF(T_01!DM10="",TRANSPOSE(T_01!DI10),T_01!DM10)</f>
        <v xml:space="preserve"> </v>
      </c>
      <c r="Q13" s="88" t="str">
        <f>IF(T_01!DM10="","",1)</f>
        <v/>
      </c>
      <c r="R13" s="87">
        <f>IF(B13="","",VLOOKUP(B13,T_01!$DJ$9:$DM$39,3,FALSE))</f>
        <v>0</v>
      </c>
      <c r="S13" s="465"/>
    </row>
    <row r="14" spans="1:27" ht="15.75" customHeight="1">
      <c r="A14" s="82"/>
      <c r="B14" s="147">
        <f>T_01!DJ11</f>
        <v>42187</v>
      </c>
      <c r="C14" s="148" t="str">
        <f>T_01!DK11</f>
        <v>Me</v>
      </c>
      <c r="D14" s="421"/>
      <c r="E14" s="422"/>
      <c r="F14" s="421"/>
      <c r="G14" s="422"/>
      <c r="H14" s="335"/>
      <c r="I14" s="337"/>
      <c r="J14" s="336"/>
      <c r="K14" s="337"/>
      <c r="L14" s="368">
        <f>SUM(T_01!DG11)</f>
        <v>0</v>
      </c>
      <c r="M14" s="369">
        <f>IF(T_01!DG11=0,0,SUM(T_01!$DG$9+T_01!DG10+T_01!DG11))</f>
        <v>0</v>
      </c>
      <c r="N14" s="277"/>
      <c r="O14" s="9"/>
      <c r="P14" s="279" t="str">
        <f>IF(T_01!DM11="",TRANSPOSE(T_01!DI11),T_01!DM11)</f>
        <v xml:space="preserve"> </v>
      </c>
      <c r="Q14" s="88" t="str">
        <f>IF(T_01!DM11="","",1)</f>
        <v/>
      </c>
      <c r="R14" s="87">
        <f>IF(B14="","",VLOOKUP(B14,T_01!$DJ$9:$DM$39,3,FALSE))</f>
        <v>0</v>
      </c>
      <c r="S14" s="465"/>
    </row>
    <row r="15" spans="1:27" ht="15.75" customHeight="1">
      <c r="A15" s="82"/>
      <c r="B15" s="147">
        <f>T_01!DJ12</f>
        <v>42188</v>
      </c>
      <c r="C15" s="148" t="str">
        <f>T_01!DK12</f>
        <v>Je</v>
      </c>
      <c r="D15" s="421"/>
      <c r="E15" s="422"/>
      <c r="F15" s="421"/>
      <c r="G15" s="422"/>
      <c r="H15" s="335"/>
      <c r="I15" s="337"/>
      <c r="J15" s="336"/>
      <c r="K15" s="337"/>
      <c r="L15" s="368">
        <f>SUM(T_01!DG12)</f>
        <v>0</v>
      </c>
      <c r="M15" s="369">
        <f>IF(T_01!DG12=0,0,SUM(T_01!$DG$9+T_01!DG10+T_01!DG11+T_01!DG12))</f>
        <v>0</v>
      </c>
      <c r="N15" s="277"/>
      <c r="O15" s="9"/>
      <c r="P15" s="279" t="str">
        <f>IF(T_01!DM12="",TRANSPOSE(T_01!DI12),T_01!DM12)</f>
        <v xml:space="preserve"> </v>
      </c>
      <c r="Q15" s="88" t="str">
        <f>IF(T_01!DM12="","",1)</f>
        <v/>
      </c>
      <c r="R15" s="87">
        <f>IF(B15="","",VLOOKUP(B15,T_01!$DJ$9:$DM$39,3,FALSE))</f>
        <v>0</v>
      </c>
      <c r="S15" s="465"/>
    </row>
    <row r="16" spans="1:27" ht="15.75" customHeight="1">
      <c r="A16" s="82"/>
      <c r="B16" s="147">
        <f>T_01!DJ13</f>
        <v>42189</v>
      </c>
      <c r="C16" s="148" t="str">
        <f>T_01!DK13</f>
        <v>Ve</v>
      </c>
      <c r="D16" s="421"/>
      <c r="E16" s="422"/>
      <c r="F16" s="421"/>
      <c r="G16" s="422"/>
      <c r="H16" s="335"/>
      <c r="I16" s="337"/>
      <c r="J16" s="336"/>
      <c r="K16" s="337"/>
      <c r="L16" s="368">
        <f>SUM(T_01!DG13)</f>
        <v>0</v>
      </c>
      <c r="M16" s="369">
        <f>IF(T_01!DG13=0,0,SUM(T_01!$DG$9+T_01!DG10+T_01!DG11+T_01!DG12+T_01!DG13))</f>
        <v>0</v>
      </c>
      <c r="N16" s="277"/>
      <c r="O16" s="9"/>
      <c r="P16" s="279" t="str">
        <f>IF(T_01!DM13="",TRANSPOSE(T_01!DI13),T_01!DM13)</f>
        <v xml:space="preserve"> </v>
      </c>
      <c r="Q16" s="88" t="str">
        <f>IF(T_01!DM13="","",1)</f>
        <v/>
      </c>
      <c r="R16" s="87">
        <f>IF(B16="","",VLOOKUP(B16,T_01!$DJ$9:$DM$39,3,FALSE))</f>
        <v>0</v>
      </c>
      <c r="S16" s="465"/>
    </row>
    <row r="17" spans="1:20" ht="15.75" customHeight="1">
      <c r="A17" s="82"/>
      <c r="B17" s="147">
        <f>T_01!DJ14</f>
        <v>42190</v>
      </c>
      <c r="C17" s="148" t="str">
        <f>T_01!DK14</f>
        <v>Sa</v>
      </c>
      <c r="D17" s="338"/>
      <c r="E17" s="339"/>
      <c r="F17" s="338"/>
      <c r="G17" s="339"/>
      <c r="H17" s="550"/>
      <c r="I17" s="342"/>
      <c r="J17" s="341"/>
      <c r="K17" s="342"/>
      <c r="L17" s="341">
        <f>SUM(T_01!DG14)</f>
        <v>0</v>
      </c>
      <c r="M17" s="342">
        <f>IF(T_01!DG14=0,0,SUM(T_01!$DG$9+T_01!DG10+T_01!DG11+T_01!DG12+T_01!DG13+T_01!DG14))</f>
        <v>0</v>
      </c>
      <c r="N17" s="348"/>
      <c r="O17" s="340"/>
      <c r="P17" s="115" t="str">
        <f>IF(T_01!DM14="",TRANSPOSE(T_01!DI14),T_01!DM14)</f>
        <v xml:space="preserve"> </v>
      </c>
      <c r="Q17" s="88" t="str">
        <f>IF(T_01!DM14="","",1)</f>
        <v/>
      </c>
      <c r="R17" s="87">
        <f>IF(B17="","",VLOOKUP(B17,T_01!$DJ$9:$DM$39,3,FALSE))</f>
        <v>0</v>
      </c>
      <c r="S17" s="465"/>
    </row>
    <row r="18" spans="1:20" ht="15.75" customHeight="1">
      <c r="A18" s="82"/>
      <c r="B18" s="147">
        <f>T_01!DJ15</f>
        <v>42191</v>
      </c>
      <c r="C18" s="148" t="str">
        <f>T_01!DK15</f>
        <v>Di</v>
      </c>
      <c r="D18" s="338"/>
      <c r="E18" s="339"/>
      <c r="F18" s="338"/>
      <c r="G18" s="339"/>
      <c r="H18" s="550"/>
      <c r="I18" s="342"/>
      <c r="J18" s="341"/>
      <c r="K18" s="342"/>
      <c r="L18" s="341">
        <f>SUM(T_01!DG15)</f>
        <v>0</v>
      </c>
      <c r="M18" s="342">
        <f>IF(T_01!DG15=0,0,SUM(T_01!$DG$9+T_01!DG10+T_01!DG11+T_01!DG12+T_01!DG13+T_01!DG14+T_01!DG15))</f>
        <v>0</v>
      </c>
      <c r="N18" s="348"/>
      <c r="O18" s="340"/>
      <c r="P18" s="115" t="str">
        <f>IF(T_01!DM15="",TRANSPOSE(T_01!DI15),T_01!DM15)</f>
        <v xml:space="preserve"> </v>
      </c>
      <c r="Q18" s="88" t="str">
        <f>IF(T_01!DM15="","",1)</f>
        <v/>
      </c>
      <c r="R18" s="87">
        <f>IF(B18="","",VLOOKUP(B18,T_01!$DJ$9:$DM$39,3,FALSE))</f>
        <v>0</v>
      </c>
      <c r="S18" s="554">
        <f>SUM(L12:L18)</f>
        <v>0</v>
      </c>
    </row>
    <row r="19" spans="1:20" ht="15.75" customHeight="1">
      <c r="A19" s="82"/>
      <c r="B19" s="147">
        <f>T_01!DJ16</f>
        <v>42192</v>
      </c>
      <c r="C19" s="148" t="str">
        <f>T_01!DK16</f>
        <v>Lu</v>
      </c>
      <c r="D19" s="421"/>
      <c r="E19" s="422"/>
      <c r="F19" s="421"/>
      <c r="G19" s="422"/>
      <c r="H19" s="421"/>
      <c r="I19" s="422"/>
      <c r="J19" s="421"/>
      <c r="K19" s="422"/>
      <c r="L19" s="368">
        <f>SUM(T_01!DG16)</f>
        <v>0</v>
      </c>
      <c r="M19" s="369">
        <f>IF(T_01!DG16=0,0,SUM(T_01!$DG$9+T_01!DG10+T_01!DG11+T_01!DG12+T_01!DG13+T_01!DG14+T_01!DG15+T_01!DG16))</f>
        <v>0</v>
      </c>
      <c r="N19" s="277"/>
      <c r="O19" s="9"/>
      <c r="P19" s="279" t="str">
        <f>IF(T_01!DM16="",TRANSPOSE(T_01!DI16),T_01!DM16)</f>
        <v xml:space="preserve"> </v>
      </c>
      <c r="Q19" s="88" t="str">
        <f>IF(T_01!DM16="","",1)</f>
        <v/>
      </c>
      <c r="R19" s="87">
        <f>IF(B19="","",VLOOKUP(B19,T_01!$DJ$9:$DM$39,3,FALSE))</f>
        <v>0</v>
      </c>
      <c r="S19" s="399"/>
      <c r="T19" s="439"/>
    </row>
    <row r="20" spans="1:20" ht="15.75" customHeight="1">
      <c r="A20" s="82"/>
      <c r="B20" s="147">
        <f>T_01!DJ17</f>
        <v>42193</v>
      </c>
      <c r="C20" s="148" t="str">
        <f>T_01!DK17</f>
        <v>Ma</v>
      </c>
      <c r="D20" s="421"/>
      <c r="E20" s="422"/>
      <c r="F20" s="421"/>
      <c r="G20" s="422"/>
      <c r="H20" s="421"/>
      <c r="I20" s="422"/>
      <c r="J20" s="421"/>
      <c r="K20" s="422"/>
      <c r="L20" s="368">
        <f>SUM(T_01!DG17)</f>
        <v>0</v>
      </c>
      <c r="M20" s="369">
        <f>IF(T_01!DG17=0,0,SUM(T_01!$DG$9+T_01!DG10+T_01!DG11+T_01!DG12+T_01!DG13+T_01!DG14+T_01!DG15+T_01!DG16+T_01!DG17))</f>
        <v>0</v>
      </c>
      <c r="N20" s="277"/>
      <c r="O20" s="9"/>
      <c r="P20" s="279" t="str">
        <f>IF(T_01!DM17="",TRANSPOSE(T_01!DI17),T_01!DM17)</f>
        <v xml:space="preserve"> </v>
      </c>
      <c r="Q20" s="88" t="str">
        <f>IF(T_01!DM17="","",1)</f>
        <v/>
      </c>
      <c r="R20" s="87">
        <f>IF(B20="","",VLOOKUP(B20,T_01!$DJ$9:$DM$39,3,FALSE))</f>
        <v>0</v>
      </c>
      <c r="S20" s="400"/>
    </row>
    <row r="21" spans="1:20" ht="15.75" customHeight="1">
      <c r="A21" s="82"/>
      <c r="B21" s="147">
        <f>T_01!DJ18</f>
        <v>42194</v>
      </c>
      <c r="C21" s="148" t="str">
        <f>T_01!DK18</f>
        <v>Me</v>
      </c>
      <c r="D21" s="421"/>
      <c r="E21" s="422"/>
      <c r="F21" s="421"/>
      <c r="G21" s="422"/>
      <c r="H21" s="335"/>
      <c r="I21" s="337"/>
      <c r="J21" s="336"/>
      <c r="K21" s="337"/>
      <c r="L21" s="368">
        <f>SUM(T_01!DG18)</f>
        <v>0</v>
      </c>
      <c r="M21" s="369">
        <f>IF(T_01!DG18=0,0,SUM(T_01!$DG$9+T_01!DG10+T_01!DG11+T_01!DG12+T_01!DG13+T_01!DG14+T_01!DG15+T_01!DG16+T_01!DG17+T_01!DG18))</f>
        <v>0</v>
      </c>
      <c r="N21" s="277"/>
      <c r="O21" s="9"/>
      <c r="P21" s="279" t="str">
        <f>IF(T_01!DM18="",TRANSPOSE(T_01!DI18),T_01!DM18)</f>
        <v xml:space="preserve"> </v>
      </c>
      <c r="Q21" s="88" t="str">
        <f>IF(T_01!DM18="","",1)</f>
        <v/>
      </c>
      <c r="R21" s="87">
        <f>IF(B21="","",VLOOKUP(B21,T_01!$DJ$9:$DM$39,3,FALSE))</f>
        <v>0</v>
      </c>
      <c r="S21" s="465"/>
    </row>
    <row r="22" spans="1:20" ht="15.75" customHeight="1">
      <c r="A22" s="82"/>
      <c r="B22" s="147">
        <f>T_01!DJ19</f>
        <v>42195</v>
      </c>
      <c r="C22" s="148" t="str">
        <f>T_01!DK19</f>
        <v>Je</v>
      </c>
      <c r="D22" s="421"/>
      <c r="E22" s="422"/>
      <c r="F22" s="421"/>
      <c r="G22" s="422"/>
      <c r="H22" s="335"/>
      <c r="I22" s="337"/>
      <c r="J22" s="336"/>
      <c r="K22" s="337"/>
      <c r="L22" s="368">
        <f>SUM(T_01!DG19)</f>
        <v>0</v>
      </c>
      <c r="M22" s="369">
        <f>IF(T_01!DG19=0,0,SUM(T_01!$DG$9+T_01!DG10+T_01!DG11+T_01!DG12+T_01!DG13+T_01!DG14+T_01!DG15+T_01!DG16+T_01!DG17+T_01!DG18+T_01!DG19))</f>
        <v>0</v>
      </c>
      <c r="N22" s="277"/>
      <c r="O22" s="9"/>
      <c r="P22" s="279" t="str">
        <f>IF(T_01!DM19="",TRANSPOSE(T_01!DI19),T_01!DM19)</f>
        <v xml:space="preserve"> </v>
      </c>
      <c r="Q22" s="88" t="str">
        <f>IF(T_01!DM19="","",1)</f>
        <v/>
      </c>
      <c r="R22" s="87">
        <f>IF(B22="","",VLOOKUP(B22,T_01!$DJ$9:$DM$39,3,FALSE))</f>
        <v>0</v>
      </c>
      <c r="S22" s="465"/>
    </row>
    <row r="23" spans="1:20" ht="15.75" customHeight="1">
      <c r="A23" s="82"/>
      <c r="B23" s="147">
        <f>T_01!DJ20</f>
        <v>42196</v>
      </c>
      <c r="C23" s="148" t="str">
        <f>T_01!DK20</f>
        <v>Ve</v>
      </c>
      <c r="D23" s="421"/>
      <c r="E23" s="422"/>
      <c r="F23" s="421"/>
      <c r="G23" s="422"/>
      <c r="H23" s="335"/>
      <c r="I23" s="337"/>
      <c r="J23" s="336"/>
      <c r="K23" s="337"/>
      <c r="L23" s="368">
        <f>SUM(T_01!DG20)</f>
        <v>0</v>
      </c>
      <c r="M23" s="369">
        <f>IF(T_01!DG20=0,0,SUM(T_01!$DG$9+T_01!DG10+T_01!DG11+T_01!DG12+T_01!DG13+T_01!DG14+T_01!DG15+T_01!DG16+T_01!DG17+T_01!DG18+T_01!DG19+T_01!DG20))</f>
        <v>0</v>
      </c>
      <c r="N23" s="277"/>
      <c r="O23" s="9"/>
      <c r="P23" s="279" t="str">
        <f>IF(T_01!DM20="",TRANSPOSE(T_01!DI20),T_01!DM20)</f>
        <v xml:space="preserve"> </v>
      </c>
      <c r="Q23" s="88" t="str">
        <f>IF(T_01!DM20="","",1)</f>
        <v/>
      </c>
      <c r="R23" s="87">
        <f>IF(B23="","",VLOOKUP(B23,T_01!$DJ$9:$DM$39,3,FALSE))</f>
        <v>0</v>
      </c>
      <c r="S23" s="465"/>
    </row>
    <row r="24" spans="1:20" ht="15.75" customHeight="1">
      <c r="A24" s="82"/>
      <c r="B24" s="147">
        <f>T_01!DJ21</f>
        <v>42197</v>
      </c>
      <c r="C24" s="148" t="str">
        <f>T_01!DK21</f>
        <v>Sa</v>
      </c>
      <c r="D24" s="338"/>
      <c r="E24" s="339"/>
      <c r="F24" s="338"/>
      <c r="G24" s="339"/>
      <c r="H24" s="550"/>
      <c r="I24" s="342"/>
      <c r="J24" s="341"/>
      <c r="K24" s="342"/>
      <c r="L24" s="341">
        <f>SUM(T_01!DG21)</f>
        <v>0</v>
      </c>
      <c r="M24" s="342">
        <f>IF(T_01!DG21=0,0,SUM(T_01!$DG$9+T_01!DG10+T_01!DG11+T_01!DG12+T_01!DG13+T_01!DG14+T_01!DG15+T_01!DG16+T_01!DG17+T_01!DG18+T_01!DG19+T_01!DG20+T_01!DG21))</f>
        <v>0</v>
      </c>
      <c r="N24" s="348"/>
      <c r="O24" s="340"/>
      <c r="P24" s="115" t="str">
        <f>IF(T_01!DM21="",TRANSPOSE(T_01!DI21),T_01!DM21)</f>
        <v xml:space="preserve"> </v>
      </c>
      <c r="Q24" s="88" t="str">
        <f>IF(T_01!DM21="","",1)</f>
        <v/>
      </c>
      <c r="R24" s="87">
        <f>IF(B24="","",VLOOKUP(B24,T_01!$DJ$9:$DM$39,3,FALSE))</f>
        <v>0</v>
      </c>
      <c r="S24" s="465"/>
    </row>
    <row r="25" spans="1:20" ht="15.75" customHeight="1">
      <c r="A25" s="82"/>
      <c r="B25" s="147">
        <f>T_01!DJ22</f>
        <v>42198</v>
      </c>
      <c r="C25" s="148" t="str">
        <f>T_01!DK22</f>
        <v>Di</v>
      </c>
      <c r="D25" s="338"/>
      <c r="E25" s="339"/>
      <c r="F25" s="338"/>
      <c r="G25" s="339"/>
      <c r="H25" s="550"/>
      <c r="I25" s="342"/>
      <c r="J25" s="341"/>
      <c r="K25" s="342"/>
      <c r="L25" s="341">
        <f>SUM(T_01!DG22)</f>
        <v>0</v>
      </c>
      <c r="M25" s="342">
        <f>IF(T_01!DG22=0,0,SUM(T_01!$DG$9+T_01!DG10+T_01!DG11+T_01!DG12+T_01!DG13+T_01!DG14+T_01!DG15+T_01!DG16+T_01!DG17+T_01!DG18+T_01!DG19+T_01!DG20+T_01!DG21+T_01!DG22))</f>
        <v>0</v>
      </c>
      <c r="N25" s="348"/>
      <c r="O25" s="340"/>
      <c r="P25" s="115" t="str">
        <f>IF(T_01!DM22="",TRANSPOSE(T_01!DI22),T_01!DM22)</f>
        <v xml:space="preserve"> </v>
      </c>
      <c r="Q25" s="88" t="str">
        <f>IF(T_01!DM22="","",1)</f>
        <v/>
      </c>
      <c r="R25" s="87">
        <f>IF(B25="","",VLOOKUP(B25,T_01!$DJ$9:$DM$39,3,FALSE))</f>
        <v>0</v>
      </c>
      <c r="S25" s="554">
        <f>SUM(L19:L25)</f>
        <v>0</v>
      </c>
    </row>
    <row r="26" spans="1:20" ht="15.75" customHeight="1">
      <c r="A26" s="82"/>
      <c r="B26" s="147">
        <f>T_01!DJ23</f>
        <v>42199</v>
      </c>
      <c r="C26" s="148" t="str">
        <f>T_01!DK23</f>
        <v>Lu</v>
      </c>
      <c r="D26" s="421"/>
      <c r="E26" s="422"/>
      <c r="F26" s="421"/>
      <c r="G26" s="422"/>
      <c r="H26" s="421"/>
      <c r="I26" s="422"/>
      <c r="J26" s="421"/>
      <c r="K26" s="422"/>
      <c r="L26" s="368">
        <f>SUM(T_01!DG23)</f>
        <v>0</v>
      </c>
      <c r="M26" s="369">
        <f>IF(T_01!DG23=0,0,SUM(T_01!$DG$9+T_01!DG10+T_01!DG11+T_01!DG12+T_01!DG13+T_01!DG14+T_01!DG15+T_01!DG16+T_01!DG17+T_01!DG18+T_01!DG19+T_01!DG20+T_01!DG21+T_01!DG22+T_01!DG23))</f>
        <v>0</v>
      </c>
      <c r="N26" s="277"/>
      <c r="O26" s="9"/>
      <c r="P26" s="279" t="str">
        <f>IF(T_01!DM23="",TRANSPOSE(T_01!DI23),T_01!DM23)</f>
        <v xml:space="preserve"> </v>
      </c>
      <c r="Q26" s="88" t="str">
        <f>IF(T_01!DM23="","",1)</f>
        <v/>
      </c>
      <c r="R26" s="87">
        <f>IF(B26="","",VLOOKUP(B26,T_01!$DJ$9:$DM$39,3,FALSE))</f>
        <v>0</v>
      </c>
      <c r="S26" s="399"/>
      <c r="T26" s="439"/>
    </row>
    <row r="27" spans="1:20" ht="15.75" customHeight="1">
      <c r="A27" s="82"/>
      <c r="B27" s="147">
        <f>T_01!DJ24</f>
        <v>42200</v>
      </c>
      <c r="C27" s="148" t="str">
        <f>T_01!DK24</f>
        <v>Ma</v>
      </c>
      <c r="D27" s="421"/>
      <c r="E27" s="422"/>
      <c r="F27" s="421"/>
      <c r="G27" s="422"/>
      <c r="H27" s="421"/>
      <c r="I27" s="422"/>
      <c r="J27" s="421"/>
      <c r="K27" s="422"/>
      <c r="L27" s="368">
        <f>SUM(T_01!DG24)</f>
        <v>0</v>
      </c>
      <c r="M27" s="369">
        <f>IF(T_01!DG24=0,0,SUM(T_01!$DG$9+T_01!DG10+T_01!DG11+T_01!DG12+T_01!DG13+T_01!DG14+T_01!DG15+T_01!DG16+T_01!DG17+T_01!DG18+T_01!DG19+T_01!DG20+T_01!DG21+T_01!DG22+T_01!DG23+T_01!DG24))</f>
        <v>0</v>
      </c>
      <c r="N27" s="277"/>
      <c r="O27" s="9"/>
      <c r="P27" s="279" t="str">
        <f>IF(T_01!DM24="",TRANSPOSE(T_01!DI24),T_01!DM24)</f>
        <v xml:space="preserve"> </v>
      </c>
      <c r="Q27" s="88" t="str">
        <f>IF(T_01!DM24="","",1)</f>
        <v/>
      </c>
      <c r="R27" s="87">
        <f>IF(B27="","",VLOOKUP(B27,T_01!$DJ$9:$DM$39,3,FALSE))</f>
        <v>0</v>
      </c>
      <c r="S27" s="400"/>
    </row>
    <row r="28" spans="1:20" ht="15.75" customHeight="1">
      <c r="A28" s="82"/>
      <c r="B28" s="147">
        <f>T_01!DJ25</f>
        <v>42201</v>
      </c>
      <c r="C28" s="148" t="str">
        <f>T_01!DK25</f>
        <v>Me</v>
      </c>
      <c r="D28" s="421"/>
      <c r="E28" s="422"/>
      <c r="F28" s="421"/>
      <c r="G28" s="422"/>
      <c r="H28" s="335"/>
      <c r="I28" s="337"/>
      <c r="J28" s="336"/>
      <c r="K28" s="337"/>
      <c r="L28" s="368">
        <f>SUM(T_01!DG25)</f>
        <v>0</v>
      </c>
      <c r="M28" s="369">
        <f>IF(T_01!DG25=0,0,SUM(T_01!$DG$9+T_01!DG10+T_01!DG11+T_01!DG12+T_01!DG13+T_01!DG14+T_01!DG15+T_01!DG16+T_01!DG17+T_01!DG18+T_01!DG19+T_01!DG20+T_01!DG21+T_01!DG22+T_01!DG23+T_01!DG24+T_01!DG25))</f>
        <v>0</v>
      </c>
      <c r="N28" s="277"/>
      <c r="O28" s="9"/>
      <c r="P28" s="279" t="str">
        <f>IF(T_01!DM25="",TRANSPOSE(T_01!DI25),T_01!DM25)</f>
        <v xml:space="preserve"> </v>
      </c>
      <c r="Q28" s="88" t="str">
        <f>IF(T_01!DM25="","",1)</f>
        <v/>
      </c>
      <c r="R28" s="87">
        <f>IF(B28="","",VLOOKUP(B28,T_01!$DJ$9:$DM$39,3,FALSE))</f>
        <v>0</v>
      </c>
      <c r="S28" s="465"/>
    </row>
    <row r="29" spans="1:20" ht="15.75" customHeight="1">
      <c r="A29" s="82"/>
      <c r="B29" s="147">
        <f>T_01!DJ26</f>
        <v>42202</v>
      </c>
      <c r="C29" s="148" t="str">
        <f>T_01!DK26</f>
        <v>Je</v>
      </c>
      <c r="D29" s="421"/>
      <c r="E29" s="422"/>
      <c r="F29" s="421"/>
      <c r="G29" s="422"/>
      <c r="H29" s="335"/>
      <c r="I29" s="337"/>
      <c r="J29" s="336"/>
      <c r="K29" s="337"/>
      <c r="L29" s="368">
        <f>SUM(T_01!DG26)</f>
        <v>0</v>
      </c>
      <c r="M29" s="369">
        <f>IF(T_01!DG26=0,0,SUM(T_01!$DG$9+T_01!DG10+T_01!DG11+T_01!DG12+T_01!DG13+T_01!DG14+T_01!DG15+T_01!DG16+T_01!DG17+T_01!DG18+T_01!DG19+T_01!DG20+T_01!DG21+T_01!DG22+T_01!DG23+T_01!DG24+T_01!DG25+T_01!DG26))</f>
        <v>0</v>
      </c>
      <c r="N29" s="277"/>
      <c r="O29" s="9"/>
      <c r="P29" s="279" t="str">
        <f>IF(T_01!DM26="",TRANSPOSE(T_01!DI26),T_01!DM26)</f>
        <v xml:space="preserve"> </v>
      </c>
      <c r="Q29" s="88" t="str">
        <f>IF(T_01!DM26="","",1)</f>
        <v/>
      </c>
      <c r="R29" s="87">
        <f>IF(B29="","",VLOOKUP(B29,T_01!$DJ$9:$DM$39,3,FALSE))</f>
        <v>0</v>
      </c>
      <c r="S29" s="465"/>
    </row>
    <row r="30" spans="1:20" ht="15.75" customHeight="1">
      <c r="A30" s="82"/>
      <c r="B30" s="147">
        <f>T_01!DJ27</f>
        <v>42203</v>
      </c>
      <c r="C30" s="148" t="str">
        <f>T_01!DK27</f>
        <v>Ve</v>
      </c>
      <c r="D30" s="421"/>
      <c r="E30" s="422"/>
      <c r="F30" s="421"/>
      <c r="G30" s="422"/>
      <c r="H30" s="335"/>
      <c r="I30" s="337"/>
      <c r="J30" s="336"/>
      <c r="K30" s="337"/>
      <c r="L30" s="368">
        <f>SUM(T_01!DG27)</f>
        <v>0</v>
      </c>
      <c r="M30" s="369">
        <f>IF(T_01!DG27=0,0,SUM(T_01!$DG$9+T_01!DG10+T_01!DG11+T_01!DG12+T_01!DG13+T_01!DG14+T_01!DG15+T_01!DG16+T_01!DG17+T_01!DG18+T_01!DG19+T_01!DG20+T_01!DG21+T_01!DG22+T_01!DG23+T_01!DG24+T_01!DG25+T_01!DG26+T_01!DG27))</f>
        <v>0</v>
      </c>
      <c r="N30" s="277"/>
      <c r="O30" s="9"/>
      <c r="P30" s="279" t="str">
        <f>IF(T_01!DM27="",TRANSPOSE(T_01!DI27),T_01!DM27)</f>
        <v xml:space="preserve"> </v>
      </c>
      <c r="Q30" s="88" t="str">
        <f>IF(T_01!DM27="","",1)</f>
        <v/>
      </c>
      <c r="R30" s="87">
        <f>IF(B30="","",VLOOKUP(B30,T_01!$DJ$9:$DM$39,3,FALSE))</f>
        <v>0</v>
      </c>
      <c r="S30" s="465"/>
    </row>
    <row r="31" spans="1:20" ht="15.75" customHeight="1">
      <c r="A31" s="82"/>
      <c r="B31" s="147">
        <f>T_01!DJ28</f>
        <v>42204</v>
      </c>
      <c r="C31" s="148" t="str">
        <f>T_01!DK28</f>
        <v>Sa</v>
      </c>
      <c r="D31" s="338"/>
      <c r="E31" s="339"/>
      <c r="F31" s="338"/>
      <c r="G31" s="339"/>
      <c r="H31" s="550"/>
      <c r="I31" s="342"/>
      <c r="J31" s="341"/>
      <c r="K31" s="342"/>
      <c r="L31" s="341">
        <f>SUM(T_01!DG28)</f>
        <v>0</v>
      </c>
      <c r="M31" s="342">
        <f>IF(T_01!DG28=0,0,SUM(T_01!$DG$9+T_01!DG10+T_01!DG11+T_01!DG12+T_01!DG13+T_01!DG14+T_01!DG15+T_01!DG16+T_01!DG17+T_01!DG18+T_01!DG19+T_01!DG20+T_01!DG21+T_01!DG22+T_01!DG23+T_01!DG24+T_01!DG25+T_01!DG26+T_01!DG27+T_01!DG28))</f>
        <v>0</v>
      </c>
      <c r="N31" s="348"/>
      <c r="O31" s="340"/>
      <c r="P31" s="115" t="str">
        <f>IF(T_01!DM28="",TRANSPOSE(T_01!DI28),T_01!DM28)</f>
        <v xml:space="preserve"> </v>
      </c>
      <c r="Q31" s="88" t="str">
        <f>IF(T_01!DM28="","",1)</f>
        <v/>
      </c>
      <c r="R31" s="87">
        <f>IF(B31="","",VLOOKUP(B31,T_01!$DJ$9:$DM$39,3,FALSE))</f>
        <v>0</v>
      </c>
      <c r="S31" s="465"/>
    </row>
    <row r="32" spans="1:20" ht="15.75" customHeight="1">
      <c r="A32" s="82"/>
      <c r="B32" s="147">
        <f>T_01!DJ29</f>
        <v>42205</v>
      </c>
      <c r="C32" s="148" t="str">
        <f>T_01!DK29</f>
        <v>Di</v>
      </c>
      <c r="D32" s="338"/>
      <c r="E32" s="339"/>
      <c r="F32" s="338"/>
      <c r="G32" s="339"/>
      <c r="H32" s="550"/>
      <c r="I32" s="342"/>
      <c r="J32" s="341"/>
      <c r="K32" s="342"/>
      <c r="L32" s="341">
        <f>SUM(T_01!DG29)</f>
        <v>0</v>
      </c>
      <c r="M32" s="342">
        <f>IF(T_01!DG29=0,0,SUM(T_01!$DG$9+T_01!DG10+T_01!DG11+T_01!DG12+T_01!DG13+T_01!DG14+T_01!DG15+T_01!DG16+T_01!DG17+T_01!DG18+T_01!DG19+T_01!DG20+T_01!DG21+T_01!DG22+T_01!DG23+T_01!DG24+T_01!DG25+T_01!DG26+T_01!DG27+T_01!DG28+T_01!DG29))</f>
        <v>0</v>
      </c>
      <c r="N32" s="348"/>
      <c r="O32" s="340"/>
      <c r="P32" s="115" t="str">
        <f>IF(T_01!DM29="",TRANSPOSE(T_01!DI29),T_01!DM29)</f>
        <v xml:space="preserve"> </v>
      </c>
      <c r="Q32" s="88" t="str">
        <f>IF(T_01!DM29="","",1)</f>
        <v/>
      </c>
      <c r="R32" s="87">
        <f>IF(B32="","",VLOOKUP(B32,T_01!$DJ$9:$DM$39,3,FALSE))</f>
        <v>0</v>
      </c>
      <c r="S32" s="554">
        <f>SUM(L26:L32)</f>
        <v>0</v>
      </c>
    </row>
    <row r="33" spans="1:27" ht="15.75" customHeight="1">
      <c r="A33" s="82"/>
      <c r="B33" s="147">
        <f>T_01!DJ30</f>
        <v>42206</v>
      </c>
      <c r="C33" s="148" t="str">
        <f>T_01!DK30</f>
        <v>Lu</v>
      </c>
      <c r="D33" s="421"/>
      <c r="E33" s="422"/>
      <c r="F33" s="421"/>
      <c r="G33" s="422"/>
      <c r="H33" s="421"/>
      <c r="I33" s="422"/>
      <c r="J33" s="421"/>
      <c r="K33" s="422"/>
      <c r="L33" s="368">
        <f>SUM(T_01!DG30)</f>
        <v>0</v>
      </c>
      <c r="M33" s="369">
        <f>IF(T_01!DG30=0,0,SUM(T_01!$DG$9+T_01!DG10+T_01!DG11+T_01!DG12+T_01!DG13+T_01!DG14+T_01!DG15+T_01!DG16+T_01!DG17+T_01!DG18+T_01!DG19+T_01!DG20+T_01!DG21+T_01!DG22+T_01!DG23+T_01!DG24+T_01!DG25+T_01!DG26+T_01!DG27+T_01!DG28+T_01!DG29+T_01!DG30))</f>
        <v>0</v>
      </c>
      <c r="N33" s="277"/>
      <c r="O33" s="9"/>
      <c r="P33" s="279" t="str">
        <f>IF(T_01!DM30="",TRANSPOSE(T_01!DI30),T_01!DM30)</f>
        <v xml:space="preserve"> </v>
      </c>
      <c r="Q33" s="88" t="str">
        <f>IF(T_01!DM30="","",1)</f>
        <v/>
      </c>
      <c r="R33" s="87">
        <f>IF(B33="","",VLOOKUP(B33,T_01!$DJ$9:$DM$39,3,FALSE))</f>
        <v>0</v>
      </c>
      <c r="S33" s="399"/>
      <c r="T33" s="439"/>
    </row>
    <row r="34" spans="1:27" ht="15.75" customHeight="1">
      <c r="A34" s="82"/>
      <c r="B34" s="147">
        <f>T_01!DJ31</f>
        <v>42207</v>
      </c>
      <c r="C34" s="148" t="str">
        <f>T_01!DK31</f>
        <v>Ma</v>
      </c>
      <c r="D34" s="421"/>
      <c r="E34" s="422"/>
      <c r="F34" s="421"/>
      <c r="G34" s="422"/>
      <c r="H34" s="421"/>
      <c r="I34" s="422"/>
      <c r="J34" s="421"/>
      <c r="K34" s="422"/>
      <c r="L34" s="368">
        <f>SUM(T_01!DG31)</f>
        <v>0</v>
      </c>
      <c r="M34" s="369">
        <f>IF(T_01!DG31=0,0,SUM(T_01!$DG$9+T_01!DG10+T_01!DG11+T_01!DG12+T_01!DG13+T_01!DG14+T_01!DG15+T_01!DG16+T_01!DG17+T_01!DG18+T_01!DG19+T_01!DG20+T_01!DG21+T_01!DG22+T_01!DG23+T_01!DG24+T_01!DG25+T_01!DG26+T_01!DG27+T_01!DG28+T_01!DG29+T_01!DG30+T_01!DG31))</f>
        <v>0</v>
      </c>
      <c r="N34" s="277"/>
      <c r="O34" s="9"/>
      <c r="P34" s="279" t="str">
        <f>IF(T_01!DM31="",TRANSPOSE(T_01!DI31),T_01!DM31)</f>
        <v xml:space="preserve"> </v>
      </c>
      <c r="Q34" s="88" t="str">
        <f>IF(T_01!DM31="","",1)</f>
        <v/>
      </c>
      <c r="R34" s="87">
        <f>IF(B34="","",VLOOKUP(B34,T_01!$DJ$9:$DM$39,3,FALSE))</f>
        <v>0</v>
      </c>
      <c r="S34" s="400"/>
    </row>
    <row r="35" spans="1:27" ht="15.75" customHeight="1">
      <c r="A35" s="82"/>
      <c r="B35" s="147">
        <f>T_01!DJ32</f>
        <v>42208</v>
      </c>
      <c r="C35" s="148" t="str">
        <f>T_01!DK32</f>
        <v>Me</v>
      </c>
      <c r="D35" s="421"/>
      <c r="E35" s="422"/>
      <c r="F35" s="421"/>
      <c r="G35" s="422"/>
      <c r="H35" s="335"/>
      <c r="I35" s="337"/>
      <c r="J35" s="336"/>
      <c r="K35" s="337"/>
      <c r="L35" s="368">
        <f>SUM(T_01!DG32)</f>
        <v>0</v>
      </c>
      <c r="M35" s="369">
        <f>IF(T_01!DG32=0,0,SUM(T_01!$DG$9+T_01!DG10+T_01!DG11+T_01!DG12+T_01!DG13+T_01!DG14+T_01!DG15+T_01!DG16+T_01!DG17+T_01!DG18+T_01!DG19+T_01!DG20+T_01!DG21+T_01!DG22+T_01!DG23+T_01!DG24+T_01!DG25+T_01!DG26+T_01!DG27+T_01!DG28+T_01!DG29+T_01!DG30+T_01!DG31+T_01!DG32))</f>
        <v>0</v>
      </c>
      <c r="N35" s="277"/>
      <c r="O35" s="9"/>
      <c r="P35" s="279" t="str">
        <f>IF(T_01!DM32="",TRANSPOSE(T_01!DI32),T_01!DM32)</f>
        <v xml:space="preserve"> </v>
      </c>
      <c r="Q35" s="88" t="str">
        <f>IF(T_01!DM32="","",1)</f>
        <v/>
      </c>
      <c r="R35" s="87">
        <f>IF(B35="","",VLOOKUP(B35,T_01!$DJ$9:$DM$39,3,FALSE))</f>
        <v>0</v>
      </c>
      <c r="S35" s="465"/>
    </row>
    <row r="36" spans="1:27" ht="15.75" customHeight="1">
      <c r="A36" s="82"/>
      <c r="B36" s="147">
        <f>T_01!DJ33</f>
        <v>42209</v>
      </c>
      <c r="C36" s="148" t="str">
        <f>T_01!DK33</f>
        <v>Je</v>
      </c>
      <c r="D36" s="421"/>
      <c r="E36" s="422"/>
      <c r="F36" s="421"/>
      <c r="G36" s="422"/>
      <c r="H36" s="335"/>
      <c r="I36" s="337"/>
      <c r="J36" s="336"/>
      <c r="K36" s="337"/>
      <c r="L36" s="368">
        <f>SUM(T_01!DG33)</f>
        <v>0</v>
      </c>
      <c r="M36" s="369">
        <f>IF(T_01!DG33=0,0,SUM(T_01!$DG$9+T_01!DG10+T_01!DG11+T_01!DG12+T_01!DG13+T_01!DG14+T_01!DG15+T_01!DG16+T_01!DG17+T_01!DG18+T_01!DG19+T_01!DG20+T_01!DG21+T_01!DG22+T_01!DG23+T_01!DG24+T_01!DG25+T_01!DG26+T_01!DG27+T_01!DG28+T_01!DG29+T_01!DG30+T_01!DG31+T_01!DG32+T_01!DG33))</f>
        <v>0</v>
      </c>
      <c r="N36" s="277"/>
      <c r="O36" s="9"/>
      <c r="P36" s="279" t="str">
        <f>IF(T_01!DM33="",TRANSPOSE(T_01!DI33),T_01!DM33)</f>
        <v xml:space="preserve"> </v>
      </c>
      <c r="Q36" s="88" t="str">
        <f>IF(T_01!DM33="","",1)</f>
        <v/>
      </c>
      <c r="R36" s="87">
        <f>IF(B36="","",VLOOKUP(B36,T_01!$DJ$9:$DM$39,3,FALSE))</f>
        <v>0</v>
      </c>
      <c r="S36" s="465"/>
    </row>
    <row r="37" spans="1:27" ht="15.75" customHeight="1">
      <c r="A37" s="82"/>
      <c r="B37" s="147">
        <f>T_01!DJ34</f>
        <v>42210</v>
      </c>
      <c r="C37" s="148" t="str">
        <f>T_01!DK34</f>
        <v>Ve</v>
      </c>
      <c r="D37" s="421"/>
      <c r="E37" s="422"/>
      <c r="F37" s="421"/>
      <c r="G37" s="422"/>
      <c r="H37" s="335"/>
      <c r="I37" s="337"/>
      <c r="J37" s="336"/>
      <c r="K37" s="337"/>
      <c r="L37" s="368">
        <f>SUM(T_01!DG34)</f>
        <v>0</v>
      </c>
      <c r="M37" s="369">
        <f>IF(T_01!DG34=0,0,SUM(T_01!$DG$9+T_01!DG10+T_01!DG11+T_01!DG12+T_01!DG13+T_01!DG14+T_01!DG15+T_01!DG16+T_01!DG17+T_01!DG18+T_01!DG19+T_01!DG20+T_01!DG21+T_01!DG22+T_01!DG23+T_01!DG24+T_01!DG25+T_01!DG26+T_01!DG27+T_01!DG28+T_01!DG29+T_01!DG30+T_01!DG31+T_01!DG32+T_01!DG33+T_01!DG34))</f>
        <v>0</v>
      </c>
      <c r="N37" s="277"/>
      <c r="O37" s="9"/>
      <c r="P37" s="279" t="str">
        <f>IF(T_01!DM34="",TRANSPOSE(T_01!DI34),T_01!DM34)</f>
        <v xml:space="preserve"> </v>
      </c>
      <c r="Q37" s="88" t="str">
        <f>IF(T_01!DM34="","",1)</f>
        <v/>
      </c>
      <c r="R37" s="87">
        <f>IF(B37="","",VLOOKUP(B37,T_01!$DJ$9:$DM$39,3,FALSE))</f>
        <v>0</v>
      </c>
      <c r="S37" s="465"/>
    </row>
    <row r="38" spans="1:27" ht="15.75" customHeight="1">
      <c r="A38" s="82"/>
      <c r="B38" s="147">
        <f>T_01!DJ35</f>
        <v>42211</v>
      </c>
      <c r="C38" s="148" t="str">
        <f>T_01!DK35</f>
        <v>Sa</v>
      </c>
      <c r="D38" s="338"/>
      <c r="E38" s="339"/>
      <c r="F38" s="338"/>
      <c r="G38" s="339"/>
      <c r="H38" s="550"/>
      <c r="I38" s="342"/>
      <c r="J38" s="341"/>
      <c r="K38" s="342"/>
      <c r="L38" s="341">
        <f>SUM(T_01!DG35)</f>
        <v>0</v>
      </c>
      <c r="M38" s="342">
        <f>IF(T_01!DG35=0,0,SUM(T_01!$DG$9+T_01!DG10+T_01!DG11+T_01!DG12+T_01!DG13+T_01!DG14+T_01!DG15+T_01!DG16+T_01!DG17+T_01!DG18+T_01!DG19+T_01!DG20+T_01!DG21+T_01!DG22+T_01!DG23+T_01!DG24+T_01!DG25+T_01!DG26+T_01!DG27+T_01!DG28+T_01!DG29+T_01!DG30+T_01!DG31+T_01!DG32+T_01!DG33+T_01!DG34+T_01!DG35))</f>
        <v>0</v>
      </c>
      <c r="N38" s="348"/>
      <c r="O38" s="340"/>
      <c r="P38" s="115" t="str">
        <f>IF(T_01!DM35="",TRANSPOSE(T_01!DI35),T_01!DM35)</f>
        <v xml:space="preserve"> </v>
      </c>
      <c r="Q38" s="88" t="str">
        <f>IF(T_01!DM35="","",1)</f>
        <v/>
      </c>
      <c r="R38" s="87">
        <f>IF(B38="","",VLOOKUP(B38,T_01!$DJ$9:$DM$39,3,FALSE))</f>
        <v>0</v>
      </c>
      <c r="S38" s="465"/>
    </row>
    <row r="39" spans="1:27" ht="15.75" customHeight="1">
      <c r="A39" s="82"/>
      <c r="B39" s="147">
        <f>T_01!DJ36</f>
        <v>42212</v>
      </c>
      <c r="C39" s="148" t="str">
        <f>T_01!DK36</f>
        <v>Di</v>
      </c>
      <c r="D39" s="338"/>
      <c r="E39" s="339"/>
      <c r="F39" s="338"/>
      <c r="G39" s="339"/>
      <c r="H39" s="550"/>
      <c r="I39" s="342"/>
      <c r="J39" s="341"/>
      <c r="K39" s="342"/>
      <c r="L39" s="341">
        <f>SUM(T_01!DG36)</f>
        <v>0</v>
      </c>
      <c r="M39" s="342">
        <f>IF(T_01!DG36=0,0,SUM(T_01!$DG$9+T_01!DG10+T_01!DG11+T_01!DG12+T_01!DG13+T_01!DG14+T_01!DG15+T_01!DG16+T_01!DG17+T_01!DG18+T_01!DG19+T_01!DG20+T_01!DG21+T_01!DG22+T_01!DG23+T_01!DG24+T_01!DG25+T_01!DG26+T_01!DG27+T_01!DG28+T_01!DG29+T_01!DG30+T_01!DG31+T_01!DG32+T_01!DG33+T_01!DG34+T_01!DG35+T_01!DG36))</f>
        <v>0</v>
      </c>
      <c r="N39" s="348"/>
      <c r="O39" s="340"/>
      <c r="P39" s="115" t="str">
        <f>IF(T_01!DM36="",TRANSPOSE(T_01!DI36),T_01!DM36)</f>
        <v xml:space="preserve"> </v>
      </c>
      <c r="Q39" s="88" t="str">
        <f>IF(T_01!DM36="","",1)</f>
        <v/>
      </c>
      <c r="R39" s="87">
        <f>IF(B39="","",VLOOKUP(B39,T_01!$DJ$9:$DM$39,3,FALSE))</f>
        <v>0</v>
      </c>
      <c r="S39" s="554">
        <f>SUM(L33:L39)</f>
        <v>0</v>
      </c>
    </row>
    <row r="40" spans="1:27" ht="15.75" customHeight="1">
      <c r="A40" s="82"/>
      <c r="B40" s="147">
        <f>T_01!DJ37</f>
        <v>42213</v>
      </c>
      <c r="C40" s="148" t="str">
        <f>T_01!DK37</f>
        <v>Lu</v>
      </c>
      <c r="D40" s="421"/>
      <c r="E40" s="422"/>
      <c r="F40" s="421"/>
      <c r="G40" s="422"/>
      <c r="H40" s="421"/>
      <c r="I40" s="422"/>
      <c r="J40" s="421"/>
      <c r="K40" s="422"/>
      <c r="L40" s="368">
        <f>SUM(T_01!DG37)</f>
        <v>0</v>
      </c>
      <c r="M40" s="369">
        <f>IF(T_01!DG37=0,0,SUM(T_01!$DG$9+T_01!DG10+T_01!DG11+T_01!DG12+T_01!DG13+T_01!DG14+T_01!DG15+T_01!DG16+T_01!DG17+T_01!DG18+T_01!DG19+T_01!DG20+T_01!DG21+T_01!DG22+T_01!DG23+T_01!DG24+T_01!DG25+T_01!DG26+T_01!DG27+T_01!DG28+T_01!DG29+T_01!DG30+T_01!DG31+T_01!DG32+T_01!DG33+T_01!DG34+T_01!DG35+T_01!DG36+T_01!DG37))</f>
        <v>0</v>
      </c>
      <c r="N40" s="277"/>
      <c r="O40" s="9"/>
      <c r="P40" s="279" t="str">
        <f>IF(T_01!DM37="",TRANSPOSE(T_01!DI37),T_01!DM37)</f>
        <v xml:space="preserve"> </v>
      </c>
      <c r="Q40" s="88" t="str">
        <f>IF(T_01!DM37="","",1)</f>
        <v/>
      </c>
      <c r="R40" s="87">
        <f>IF(B40="","",VLOOKUP(B40,T_01!$DJ$9:$DM$39,3,FALSE))</f>
        <v>0</v>
      </c>
      <c r="S40" s="399"/>
      <c r="T40" s="439"/>
    </row>
    <row r="41" spans="1:27" ht="15.75" customHeight="1">
      <c r="A41" s="82"/>
      <c r="B41" s="147">
        <f>T_01!DJ38</f>
        <v>42214</v>
      </c>
      <c r="C41" s="148" t="str">
        <f>T_01!DK38</f>
        <v>Ma</v>
      </c>
      <c r="D41" s="421"/>
      <c r="E41" s="422"/>
      <c r="F41" s="421"/>
      <c r="G41" s="422"/>
      <c r="H41" s="421"/>
      <c r="I41" s="422"/>
      <c r="J41" s="421"/>
      <c r="K41" s="422"/>
      <c r="L41" s="368">
        <f>SUM(T_01!DG38)</f>
        <v>0</v>
      </c>
      <c r="M41" s="369">
        <f>IF(T_01!DG38=0,0,SUM(T_01!$DG$9+T_01!DG10+T_01!DG11+T_01!DG12+T_01!DG13+T_01!DG14+T_01!DG15+T_01!DG16+T_01!DG17+T_01!DG18+T_01!DG19+T_01!DG20+T_01!DG21+T_01!DG22+T_01!DG23+T_01!DG24+T_01!DG25+T_01!DG26+T_01!DG27+T_01!DG28+T_01!DG29+T_01!DG30+T_01!DG31+T_01!DG32+T_01!DG33+T_01!DG34+T_01!DG35+T_01!DG36+T_01!DG37+T_01!DG38))</f>
        <v>0</v>
      </c>
      <c r="N41" s="277"/>
      <c r="O41" s="9"/>
      <c r="P41" s="279" t="str">
        <f>IF(T_01!DM38="",TRANSPOSE(T_01!DI38),T_01!DM38)</f>
        <v xml:space="preserve"> </v>
      </c>
      <c r="Q41" s="88" t="str">
        <f>IF(T_01!DM38="","",1)</f>
        <v/>
      </c>
      <c r="R41" s="87">
        <f>IF(B41="","",VLOOKUP(B41,T_01!$DJ$9:$DM$39,3,FALSE))</f>
        <v>0</v>
      </c>
      <c r="S41" s="400"/>
    </row>
    <row r="42" spans="1:27" ht="15.75" customHeight="1">
      <c r="A42" s="82"/>
      <c r="B42" s="147">
        <f>T_01!DJ39</f>
        <v>42215</v>
      </c>
      <c r="C42" s="148" t="str">
        <f>T_01!DK39</f>
        <v>Me</v>
      </c>
      <c r="D42" s="98"/>
      <c r="E42" s="99"/>
      <c r="F42" s="98"/>
      <c r="G42" s="99"/>
      <c r="H42" s="98"/>
      <c r="I42" s="99"/>
      <c r="J42" s="98"/>
      <c r="K42" s="99"/>
      <c r="L42" s="370">
        <f>SUM(T_01!DG39)</f>
        <v>0</v>
      </c>
      <c r="M42" s="371">
        <f>IF(T_01!DG39=0,0,SUM(T_01!$DG$9+T_01!DG10+T_01!DG11+T_01!DG12+T_01!DG13+T_01!DG14+T_01!DG15+T_01!DG16+T_01!DG17+T_01!DG18+T_01!DG19+T_01!DG20+T_01!DG21+T_01!DG22+T_01!DG23+T_01!DG24+T_01!DG25+T_01!DG26+T_01!DG27+T_01!DG28+T_01!DG29+T_01!DG30+T_01!DG31+T_01!DG32+T_01!DG33+T_01!DG34+T_01!DG35+T_01!DG36+T_01!DG37+T_01!DG38+T_01!DG39))</f>
        <v>0</v>
      </c>
      <c r="N42" s="282"/>
      <c r="O42" s="101"/>
      <c r="P42" s="280" t="str">
        <f>IF(T_01!DM39="",TRANSPOSE(T_01!DI39),T_01!DM39)</f>
        <v xml:space="preserve"> </v>
      </c>
      <c r="Q42" s="88" t="str">
        <f>IF(T_01!DM39="","",1)</f>
        <v/>
      </c>
      <c r="R42" s="87">
        <f>IF(B42="","",VLOOKUP(B42,T_01!$DJ$9:$DM$39,3,FALSE))</f>
        <v>0</v>
      </c>
      <c r="S42" s="465"/>
    </row>
    <row r="43" spans="1:27" ht="15" customHeight="1">
      <c r="A43" s="82"/>
      <c r="B43" s="125"/>
      <c r="C43" s="126"/>
      <c r="D43" s="246"/>
      <c r="E43" s="126"/>
      <c r="F43" s="151"/>
      <c r="G43" s="268"/>
      <c r="H43" s="126"/>
      <c r="I43" s="151"/>
      <c r="J43" s="269"/>
      <c r="K43" s="270"/>
      <c r="L43" s="270"/>
      <c r="M43" s="151"/>
      <c r="N43" s="249"/>
      <c r="O43" s="271"/>
      <c r="P43" s="272"/>
      <c r="Q43" s="88"/>
      <c r="S43" s="554">
        <f>SUM(L40:L42)</f>
        <v>0</v>
      </c>
      <c r="T43" s="439"/>
    </row>
    <row r="44" spans="1:27" ht="15" customHeight="1">
      <c r="A44" s="82"/>
      <c r="B44" s="125"/>
      <c r="C44" s="126"/>
      <c r="D44" s="246"/>
      <c r="E44" s="126"/>
      <c r="F44" s="151"/>
      <c r="G44" s="268"/>
      <c r="H44" s="126"/>
      <c r="I44" s="151"/>
      <c r="J44" s="269"/>
      <c r="K44" s="270"/>
      <c r="L44" s="270"/>
      <c r="M44" s="151"/>
      <c r="N44" s="249"/>
      <c r="O44" s="271"/>
      <c r="P44" s="272"/>
      <c r="Q44" s="88"/>
      <c r="S44" s="468"/>
    </row>
    <row r="45" spans="1:27" ht="7.5" customHeight="1">
      <c r="A45" s="82"/>
      <c r="B45" s="245"/>
      <c r="C45" s="246"/>
      <c r="D45" s="246"/>
      <c r="E45" s="246"/>
      <c r="F45" s="246"/>
      <c r="G45" s="246"/>
      <c r="H45" s="246"/>
      <c r="I45" s="246"/>
      <c r="J45" s="246"/>
      <c r="K45" s="246"/>
      <c r="L45" s="246"/>
      <c r="M45" s="246"/>
      <c r="N45" s="246"/>
      <c r="O45" s="246"/>
      <c r="P45" s="247"/>
      <c r="Q45" s="88"/>
      <c r="R45" s="87" t="str">
        <f>IF(B45="","",VLOOKUP(B45,T_01!$CB$9:$CE$39,3,FALSE))</f>
        <v/>
      </c>
    </row>
    <row r="46" spans="1:27" s="254" customFormat="1" ht="15" customHeight="1">
      <c r="A46" s="77"/>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88"/>
      <c r="R46" s="88"/>
      <c r="S46" s="250"/>
      <c r="T46" s="250"/>
      <c r="U46" s="250"/>
      <c r="V46" s="250"/>
      <c r="W46" s="250"/>
      <c r="X46" s="250"/>
      <c r="Y46" s="250"/>
      <c r="Z46" s="250"/>
      <c r="AA46" s="250"/>
    </row>
    <row r="47" spans="1:27" s="254" customFormat="1" ht="15" customHeight="1">
      <c r="A47" s="77"/>
      <c r="B47" s="149"/>
      <c r="C47" s="127"/>
      <c r="D47" s="448" t="str">
        <f>Texttabelle!E66</f>
        <v>Total des heures travaillées</v>
      </c>
      <c r="E47" s="413"/>
      <c r="F47" s="413"/>
      <c r="G47" s="413"/>
      <c r="H47" s="454"/>
      <c r="I47" s="454"/>
      <c r="J47" s="414"/>
      <c r="K47" s="414"/>
      <c r="L47" s="413">
        <f>SUM(S18,S25,S32,S39,S43)</f>
        <v>0</v>
      </c>
      <c r="M47" s="380"/>
      <c r="N47" s="462" t="str">
        <f>Texttabelle!E107</f>
        <v xml:space="preserve">pour l'année </v>
      </c>
      <c r="O47" s="153"/>
      <c r="P47" s="385">
        <f>Bilanz_bilan!D13</f>
        <v>0</v>
      </c>
      <c r="Q47" s="88"/>
      <c r="R47" s="88"/>
      <c r="S47" s="250"/>
      <c r="T47" s="250"/>
      <c r="U47" s="250"/>
      <c r="V47" s="250"/>
      <c r="W47" s="250"/>
      <c r="X47" s="250"/>
      <c r="Y47" s="250"/>
      <c r="Z47" s="250"/>
      <c r="AA47" s="250"/>
    </row>
    <row r="48" spans="1:27" s="254" customFormat="1" ht="15" customHeight="1">
      <c r="A48" s="77"/>
      <c r="B48" s="149"/>
      <c r="C48" s="127"/>
      <c r="D48" s="448" t="str">
        <f>Texttabelle!E105</f>
        <v>Solde temps de travail du mois actuel</v>
      </c>
      <c r="E48" s="413"/>
      <c r="F48" s="413"/>
      <c r="G48" s="413"/>
      <c r="H48" s="454"/>
      <c r="I48" s="454"/>
      <c r="J48" s="414"/>
      <c r="K48" s="414"/>
      <c r="L48" s="413">
        <f>L47-L46</f>
        <v>0</v>
      </c>
      <c r="M48" s="380"/>
      <c r="N48" s="240" t="str">
        <f>Texttabelle!E20</f>
        <v>Solde de vacances</v>
      </c>
      <c r="O48" s="126"/>
      <c r="P48" s="155"/>
      <c r="Q48" s="88"/>
      <c r="R48" s="88"/>
      <c r="S48" s="250"/>
      <c r="T48" s="250"/>
      <c r="U48" s="250"/>
      <c r="V48" s="250"/>
      <c r="W48" s="250"/>
      <c r="X48" s="250"/>
      <c r="Y48" s="250"/>
      <c r="Z48" s="250"/>
      <c r="AA48" s="250"/>
    </row>
    <row r="49" spans="1:27" s="254" customFormat="1" ht="15" customHeight="1">
      <c r="A49" s="77"/>
      <c r="B49" s="149"/>
      <c r="C49" s="127"/>
      <c r="D49" s="152"/>
      <c r="E49" s="152"/>
      <c r="F49" s="152"/>
      <c r="G49" s="152"/>
      <c r="H49" s="455"/>
      <c r="I49" s="455"/>
      <c r="J49" s="153"/>
      <c r="K49" s="153"/>
      <c r="L49" s="152"/>
      <c r="M49" s="380"/>
      <c r="N49" s="153" t="str">
        <f>Texttabelle!E70</f>
        <v>fin de mois</v>
      </c>
      <c r="O49" s="126"/>
      <c r="P49" s="385">
        <f ca="1">IF(TODAY()&lt;B12,0,Juni_juin!P49-(Bilanz_bilan!J32))</f>
        <v>0</v>
      </c>
      <c r="Q49" s="88"/>
      <c r="R49" s="88"/>
      <c r="S49" s="250"/>
      <c r="T49" s="250"/>
      <c r="U49" s="250"/>
      <c r="V49" s="250"/>
      <c r="W49" s="250"/>
      <c r="X49" s="250"/>
      <c r="Y49" s="250"/>
      <c r="Z49" s="250"/>
      <c r="AA49" s="250"/>
    </row>
    <row r="50" spans="1:27" s="254" customFormat="1" ht="15" customHeight="1">
      <c r="A50" s="77"/>
      <c r="B50" s="150"/>
      <c r="C50" s="126"/>
      <c r="D50" s="453"/>
      <c r="E50" s="160"/>
      <c r="F50" s="160"/>
      <c r="G50" s="160"/>
      <c r="H50" s="455"/>
      <c r="I50" s="455"/>
      <c r="J50" s="160"/>
      <c r="K50" s="160"/>
      <c r="L50" s="152"/>
      <c r="M50" s="152">
        <f>SUMIF(N12:N42,10,O12:O42)</f>
        <v>0</v>
      </c>
      <c r="N50" s="154"/>
      <c r="O50" s="126"/>
      <c r="P50" s="155"/>
      <c r="Q50" s="87" t="str">
        <f>IF(T_01!O43="","",1)</f>
        <v/>
      </c>
      <c r="R50" s="87"/>
      <c r="S50" s="250"/>
      <c r="T50" s="250"/>
      <c r="U50" s="250"/>
      <c r="V50" s="250"/>
      <c r="W50" s="250"/>
      <c r="X50" s="250"/>
      <c r="Y50" s="250"/>
      <c r="Z50" s="250"/>
      <c r="AA50" s="250"/>
    </row>
    <row r="51" spans="1:27" s="254" customFormat="1" ht="15" customHeight="1">
      <c r="A51" s="77"/>
      <c r="B51" s="150"/>
      <c r="C51" s="126"/>
      <c r="D51" s="453"/>
      <c r="E51" s="160"/>
      <c r="F51" s="160"/>
      <c r="G51" s="160"/>
      <c r="H51" s="440"/>
      <c r="I51" s="440"/>
      <c r="J51" s="160"/>
      <c r="K51" s="160"/>
      <c r="L51" s="152"/>
      <c r="M51" s="152"/>
      <c r="N51" s="154"/>
      <c r="O51" s="126"/>
      <c r="P51" s="155"/>
      <c r="Q51" s="87"/>
      <c r="R51" s="87"/>
      <c r="S51" s="250"/>
      <c r="T51" s="250"/>
      <c r="U51" s="250"/>
      <c r="V51" s="250"/>
      <c r="W51" s="250"/>
      <c r="X51" s="250"/>
      <c r="Y51" s="250"/>
      <c r="Z51" s="250"/>
      <c r="AA51" s="250"/>
    </row>
    <row r="52" spans="1:27" s="254" customFormat="1" ht="7.5" customHeight="1">
      <c r="A52" s="77"/>
      <c r="B52" s="150"/>
      <c r="C52" s="126"/>
      <c r="D52" s="159"/>
      <c r="E52" s="160"/>
      <c r="F52" s="160"/>
      <c r="G52" s="160"/>
      <c r="H52" s="160"/>
      <c r="I52" s="160"/>
      <c r="J52" s="160"/>
      <c r="K52" s="160"/>
      <c r="L52" s="273"/>
      <c r="M52" s="161"/>
      <c r="N52" s="154"/>
      <c r="O52" s="160"/>
      <c r="P52" s="155"/>
      <c r="Q52" s="87"/>
      <c r="R52" s="87"/>
      <c r="S52" s="250"/>
      <c r="T52" s="250"/>
      <c r="U52" s="250"/>
      <c r="V52" s="250"/>
      <c r="W52" s="250"/>
      <c r="X52" s="250"/>
      <c r="Y52" s="250"/>
      <c r="Z52" s="250"/>
      <c r="AA52" s="250"/>
    </row>
    <row r="53" spans="1:27" s="254" customFormat="1" ht="19.5" customHeight="1">
      <c r="A53" s="77"/>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c r="Q53" s="87"/>
      <c r="R53" s="87"/>
      <c r="S53" s="250"/>
      <c r="T53" s="250"/>
      <c r="U53" s="250"/>
      <c r="V53" s="250"/>
      <c r="W53" s="250"/>
      <c r="X53" s="250"/>
      <c r="Y53" s="250"/>
      <c r="Z53" s="250"/>
      <c r="AA53" s="250"/>
    </row>
    <row r="54" spans="1:27" s="254" customFormat="1" ht="7.5" customHeight="1" thickBot="1">
      <c r="A54" s="77"/>
      <c r="B54" s="135"/>
      <c r="C54" s="136"/>
      <c r="D54" s="137"/>
      <c r="E54" s="137"/>
      <c r="F54" s="137"/>
      <c r="G54" s="137"/>
      <c r="H54" s="137"/>
      <c r="I54" s="137"/>
      <c r="J54" s="137"/>
      <c r="K54" s="137"/>
      <c r="L54" s="137"/>
      <c r="M54" s="137"/>
      <c r="N54" s="138"/>
      <c r="O54" s="137"/>
      <c r="P54" s="139"/>
      <c r="Q54" s="87"/>
      <c r="R54" s="87"/>
      <c r="S54" s="250"/>
      <c r="T54" s="250"/>
      <c r="U54" s="250"/>
      <c r="V54" s="250"/>
      <c r="W54" s="250"/>
      <c r="X54" s="250"/>
      <c r="Y54" s="250"/>
      <c r="Z54" s="250"/>
      <c r="AA54" s="250"/>
    </row>
    <row r="55" spans="1:27" s="254" customFormat="1" ht="7.5" customHeight="1">
      <c r="A55" s="77"/>
      <c r="B55" s="106"/>
      <c r="C55" s="107"/>
      <c r="D55" s="108"/>
      <c r="E55" s="108"/>
      <c r="F55" s="108"/>
      <c r="G55" s="108"/>
      <c r="H55" s="108"/>
      <c r="I55" s="108"/>
      <c r="J55" s="108"/>
      <c r="K55" s="108"/>
      <c r="L55" s="108"/>
      <c r="M55" s="108"/>
      <c r="N55" s="109"/>
      <c r="O55" s="108"/>
      <c r="P55" s="110"/>
      <c r="Q55" s="87"/>
      <c r="R55" s="87"/>
      <c r="S55" s="250"/>
      <c r="T55" s="250"/>
      <c r="U55" s="250"/>
      <c r="V55" s="250"/>
      <c r="W55" s="250"/>
      <c r="X55" s="250"/>
      <c r="Y55" s="250"/>
      <c r="Z55" s="250"/>
      <c r="AA55" s="250"/>
    </row>
    <row r="56" spans="1:27" s="254" customFormat="1" ht="15" customHeight="1">
      <c r="A56" s="77"/>
      <c r="B56" s="119" t="s">
        <v>6</v>
      </c>
      <c r="C56" s="112"/>
      <c r="D56" s="113"/>
      <c r="E56" s="113"/>
      <c r="F56" s="113"/>
      <c r="G56" s="113"/>
      <c r="H56" s="113"/>
      <c r="I56" s="113"/>
      <c r="J56" s="116" t="str">
        <f>Texttabelle!E75</f>
        <v>Enregistrement du temps de travail</v>
      </c>
      <c r="K56" s="113"/>
      <c r="L56" s="113"/>
      <c r="M56" s="113"/>
      <c r="N56" s="295"/>
      <c r="O56" s="113"/>
      <c r="P56" s="115"/>
      <c r="Q56" s="87"/>
      <c r="R56" s="87"/>
      <c r="S56" s="250"/>
      <c r="T56" s="250"/>
      <c r="U56" s="250"/>
      <c r="V56" s="250"/>
      <c r="W56" s="250"/>
      <c r="X56" s="250"/>
      <c r="Y56" s="250"/>
      <c r="Z56" s="250"/>
      <c r="AA56" s="250"/>
    </row>
    <row r="57" spans="1:27" s="254" customFormat="1" ht="7.5" customHeight="1">
      <c r="A57" s="77"/>
      <c r="B57" s="111"/>
      <c r="C57" s="112"/>
      <c r="D57" s="113"/>
      <c r="E57" s="113"/>
      <c r="F57" s="113"/>
      <c r="G57" s="113"/>
      <c r="H57" s="113"/>
      <c r="I57" s="113"/>
      <c r="J57" s="114"/>
      <c r="K57" s="113"/>
      <c r="L57" s="113"/>
      <c r="M57" s="113"/>
      <c r="N57" s="295"/>
      <c r="O57" s="113"/>
      <c r="P57" s="115"/>
      <c r="Q57" s="87"/>
      <c r="R57" s="87"/>
      <c r="S57" s="250"/>
      <c r="T57" s="250"/>
      <c r="U57" s="250"/>
      <c r="V57" s="250"/>
      <c r="W57" s="250"/>
      <c r="X57" s="250"/>
      <c r="Y57" s="250"/>
      <c r="Z57" s="250"/>
      <c r="AA57" s="250"/>
    </row>
    <row r="58" spans="1:27" s="254" customFormat="1" ht="15" customHeight="1">
      <c r="A58" s="77"/>
      <c r="B58" s="120" t="str">
        <f>"1 "&amp;Texttabelle!E35</f>
        <v>1 vacances</v>
      </c>
      <c r="C58" s="112"/>
      <c r="D58" s="294"/>
      <c r="E58" s="113"/>
      <c r="F58" s="113"/>
      <c r="G58" s="113"/>
      <c r="H58" s="113"/>
      <c r="I58" s="113"/>
      <c r="J58" s="114" t="str">
        <f>Texttabelle!E76</f>
        <v>Entrée valeur positive: 1:00</v>
      </c>
      <c r="K58" s="113"/>
      <c r="L58" s="113"/>
      <c r="M58" s="113"/>
      <c r="N58" s="295"/>
      <c r="O58" s="113"/>
      <c r="P58" s="115"/>
      <c r="Q58" s="87"/>
      <c r="R58" s="87"/>
      <c r="S58" s="250"/>
      <c r="T58" s="250"/>
      <c r="U58" s="250"/>
      <c r="V58" s="250"/>
      <c r="W58" s="250"/>
      <c r="X58" s="250"/>
      <c r="Y58" s="250"/>
      <c r="Z58" s="250"/>
      <c r="AA58" s="250"/>
    </row>
    <row r="59" spans="1:27" s="254" customFormat="1" ht="15" customHeight="1">
      <c r="A59" s="77"/>
      <c r="B59" s="120" t="str">
        <f>"2 "&amp;Texttabelle!E36</f>
        <v>2 maladie</v>
      </c>
      <c r="C59" s="112"/>
      <c r="D59" s="294"/>
      <c r="E59" s="113"/>
      <c r="F59" s="113"/>
      <c r="G59" s="113"/>
      <c r="H59" s="113"/>
      <c r="I59" s="113"/>
      <c r="J59" s="114" t="str">
        <f>Texttabelle!E77</f>
        <v>Entrée valeur négative: -"1:00"</v>
      </c>
      <c r="K59" s="113"/>
      <c r="L59" s="113"/>
      <c r="M59" s="113"/>
      <c r="N59" s="295"/>
      <c r="O59" s="113"/>
      <c r="P59" s="115"/>
      <c r="Q59" s="87"/>
      <c r="R59" s="87"/>
      <c r="S59" s="250"/>
      <c r="T59" s="250"/>
      <c r="U59" s="250"/>
      <c r="V59" s="250"/>
      <c r="W59" s="250"/>
      <c r="X59" s="250"/>
      <c r="Y59" s="250"/>
      <c r="Z59" s="250"/>
      <c r="AA59" s="250"/>
    </row>
    <row r="60" spans="1:27" s="254" customFormat="1" ht="15" customHeight="1">
      <c r="A60" s="77"/>
      <c r="B60" s="120" t="str">
        <f>"3 "&amp;Texttabelle!E37</f>
        <v>3 accident</v>
      </c>
      <c r="C60" s="112"/>
      <c r="D60" s="294"/>
      <c r="E60" s="113"/>
      <c r="F60" s="113"/>
      <c r="G60" s="113"/>
      <c r="H60" s="113"/>
      <c r="I60" s="113"/>
      <c r="J60" s="114"/>
      <c r="K60" s="113"/>
      <c r="L60" s="113"/>
      <c r="M60" s="113"/>
      <c r="N60" s="295"/>
      <c r="O60" s="113"/>
      <c r="P60" s="115"/>
      <c r="Q60" s="87"/>
      <c r="R60" s="87"/>
      <c r="S60" s="250"/>
      <c r="T60" s="250"/>
      <c r="U60" s="250"/>
      <c r="V60" s="250"/>
      <c r="W60" s="250"/>
      <c r="X60" s="250"/>
      <c r="Y60" s="250"/>
      <c r="Z60" s="250"/>
      <c r="AA60" s="250"/>
    </row>
    <row r="61" spans="1:27" s="254" customFormat="1" ht="15" customHeight="1">
      <c r="A61" s="77"/>
      <c r="B61" s="120" t="str">
        <f>"4 "&amp;Texttabelle!E38</f>
        <v>4 militaire / s. civil / maternité</v>
      </c>
      <c r="C61" s="112"/>
      <c r="D61" s="294"/>
      <c r="E61" s="113"/>
      <c r="F61" s="115" t="str">
        <f>"9 "&amp;Texttabelle!E74</f>
        <v>9 correction</v>
      </c>
      <c r="G61" s="124"/>
      <c r="H61" s="294"/>
      <c r="I61" s="124"/>
      <c r="J61" s="116" t="str">
        <f>Texttabelle!E78</f>
        <v>vacances:</v>
      </c>
      <c r="K61" s="113"/>
      <c r="L61" s="113"/>
      <c r="M61" s="113"/>
      <c r="N61" s="295"/>
      <c r="O61" s="113"/>
      <c r="P61" s="115"/>
      <c r="Q61" s="87"/>
      <c r="R61" s="87"/>
      <c r="S61" s="250"/>
      <c r="T61" s="250"/>
      <c r="U61" s="250"/>
      <c r="V61" s="250"/>
      <c r="W61" s="250"/>
      <c r="X61" s="250"/>
      <c r="Y61" s="250"/>
      <c r="Z61" s="250"/>
      <c r="AA61" s="250"/>
    </row>
    <row r="62" spans="1:27" s="254" customFormat="1" ht="15" customHeight="1">
      <c r="A62" s="77"/>
      <c r="B62" s="120" t="str">
        <f>"5 "&amp;Texttabelle!E39</f>
        <v>5 absence payée</v>
      </c>
      <c r="C62" s="112"/>
      <c r="D62" s="294"/>
      <c r="E62" s="113"/>
      <c r="F62" s="563" t="str">
        <f>"10 "&amp;Texttabelle!E85</f>
        <v xml:space="preserve">10 Trav. suppl. pris </v>
      </c>
      <c r="G62" s="113"/>
      <c r="H62" s="294"/>
      <c r="I62" s="113"/>
      <c r="J62" s="114" t="str">
        <f>Texttabelle!E79</f>
        <v>selon taux d'activité (100% = 8:00 h / 80% = 6:24 h)</v>
      </c>
      <c r="K62" s="113"/>
      <c r="L62" s="113"/>
      <c r="M62" s="113"/>
      <c r="N62" s="295"/>
      <c r="O62" s="113"/>
      <c r="P62" s="115"/>
      <c r="Q62" s="87"/>
      <c r="R62" s="87"/>
      <c r="S62" s="250"/>
      <c r="T62" s="250"/>
      <c r="U62" s="250"/>
      <c r="V62" s="250"/>
      <c r="W62" s="250"/>
      <c r="X62" s="250"/>
      <c r="Y62" s="250"/>
      <c r="Z62" s="250"/>
      <c r="AA62" s="250"/>
    </row>
    <row r="63" spans="1:27" s="254" customFormat="1" ht="7.5" customHeight="1" thickBot="1">
      <c r="A63" s="77"/>
      <c r="B63" s="117"/>
      <c r="C63" s="118"/>
      <c r="D63" s="121"/>
      <c r="E63" s="121"/>
      <c r="F63" s="121"/>
      <c r="G63" s="121"/>
      <c r="H63" s="121"/>
      <c r="I63" s="121"/>
      <c r="J63" s="121"/>
      <c r="K63" s="121"/>
      <c r="L63" s="121"/>
      <c r="M63" s="121"/>
      <c r="N63" s="122"/>
      <c r="O63" s="121"/>
      <c r="P63" s="123"/>
      <c r="Q63" s="87"/>
      <c r="R63" s="87"/>
      <c r="S63" s="250"/>
      <c r="T63" s="250"/>
      <c r="U63" s="250"/>
      <c r="V63" s="250"/>
      <c r="W63" s="250"/>
      <c r="X63" s="250"/>
      <c r="Y63" s="250"/>
      <c r="Z63" s="250"/>
      <c r="AA63" s="250"/>
    </row>
    <row r="64" spans="1:27" s="254" customFormat="1" ht="15" customHeight="1">
      <c r="A64" s="77"/>
      <c r="B64" s="77"/>
      <c r="C64" s="77"/>
      <c r="D64" s="78"/>
      <c r="E64" s="78"/>
      <c r="F64" s="78"/>
      <c r="G64" s="78"/>
      <c r="H64" s="78"/>
      <c r="I64" s="78"/>
      <c r="J64" s="78"/>
      <c r="K64" s="78"/>
      <c r="L64" s="78"/>
      <c r="M64" s="78"/>
      <c r="N64" s="79"/>
      <c r="O64" s="78"/>
      <c r="P64" s="80"/>
      <c r="Q64" s="87"/>
      <c r="R64" s="87"/>
      <c r="S64" s="250"/>
      <c r="T64" s="250"/>
      <c r="U64" s="250"/>
      <c r="V64" s="250"/>
      <c r="W64" s="250"/>
      <c r="X64" s="250"/>
      <c r="Y64" s="250"/>
      <c r="Z64" s="250"/>
      <c r="AA64" s="250"/>
    </row>
    <row r="65" spans="1:27" s="254" customFormat="1" ht="186" customHeight="1">
      <c r="A65" s="77"/>
      <c r="B65" s="575">
        <f>Texttabelle!E80</f>
        <v>0</v>
      </c>
      <c r="C65" s="575"/>
      <c r="D65" s="575"/>
      <c r="E65" s="575"/>
      <c r="F65" s="575"/>
      <c r="G65" s="575"/>
      <c r="H65" s="575"/>
      <c r="I65" s="575"/>
      <c r="J65" s="575"/>
      <c r="K65" s="575"/>
      <c r="L65" s="575"/>
      <c r="M65" s="575"/>
      <c r="N65" s="575"/>
      <c r="O65" s="575"/>
      <c r="P65" s="575"/>
      <c r="Q65" s="87"/>
      <c r="R65" s="87"/>
      <c r="S65" s="250"/>
      <c r="T65" s="250"/>
      <c r="U65" s="250"/>
      <c r="V65" s="250"/>
      <c r="W65" s="250"/>
      <c r="X65" s="250"/>
      <c r="Y65" s="250"/>
      <c r="Z65" s="250"/>
      <c r="AA65" s="250"/>
    </row>
    <row r="66" spans="1:27" ht="15" customHeight="1">
      <c r="A66" s="82"/>
      <c r="B66" s="82"/>
      <c r="C66" s="82"/>
      <c r="D66" s="82"/>
      <c r="E66" s="82"/>
      <c r="F66" s="82"/>
      <c r="G66" s="82"/>
      <c r="H66" s="82"/>
      <c r="I66" s="82"/>
      <c r="J66" s="82"/>
      <c r="K66" s="82"/>
      <c r="L66" s="82"/>
      <c r="M66" s="82"/>
      <c r="N66" s="82"/>
      <c r="O66" s="82"/>
      <c r="P66" s="82"/>
      <c r="Q66" s="365"/>
    </row>
    <row r="67" spans="1:27" s="254" customFormat="1" ht="171.75" customHeight="1">
      <c r="A67" s="77"/>
      <c r="B67" s="575">
        <f>Texttabelle!E81</f>
        <v>0</v>
      </c>
      <c r="C67" s="576"/>
      <c r="D67" s="576"/>
      <c r="E67" s="576"/>
      <c r="F67" s="576"/>
      <c r="G67" s="576"/>
      <c r="H67" s="576"/>
      <c r="I67" s="576"/>
      <c r="J67" s="576"/>
      <c r="K67" s="576"/>
      <c r="L67" s="576"/>
      <c r="M67" s="576"/>
      <c r="N67" s="576"/>
      <c r="O67" s="576"/>
      <c r="P67" s="576"/>
      <c r="Q67" s="87"/>
      <c r="R67" s="87"/>
      <c r="S67" s="250"/>
    </row>
    <row r="68" spans="1:27" ht="15" customHeight="1">
      <c r="Q68" s="401"/>
    </row>
    <row r="69" spans="1:27" ht="15" customHeight="1">
      <c r="Q69" s="401"/>
    </row>
    <row r="70" spans="1:27" ht="15" customHeight="1">
      <c r="Q70" s="401"/>
    </row>
    <row r="71" spans="1:27" ht="15" customHeight="1">
      <c r="Q71" s="401"/>
    </row>
    <row r="72" spans="1:27" ht="15" customHeight="1">
      <c r="Q72" s="401"/>
    </row>
    <row r="73" spans="1:27" ht="15" customHeight="1">
      <c r="Q73" s="401"/>
    </row>
    <row r="74" spans="1:27" ht="15" customHeight="1">
      <c r="Q74" s="401"/>
    </row>
    <row r="75" spans="1:27" ht="15" customHeight="1">
      <c r="Q75" s="401"/>
    </row>
    <row r="76" spans="1:27" ht="15" customHeight="1">
      <c r="Q76" s="401"/>
    </row>
    <row r="77" spans="1:27" ht="15" customHeight="1">
      <c r="Q77" s="401"/>
    </row>
    <row r="78" spans="1:27" ht="15" customHeight="1">
      <c r="Q78" s="401"/>
    </row>
    <row r="79" spans="1:27" ht="15" customHeight="1">
      <c r="Q79" s="401"/>
    </row>
    <row r="80" spans="1:27" ht="15" customHeight="1">
      <c r="Q80" s="401"/>
    </row>
    <row r="81" spans="17:17" ht="15" customHeight="1">
      <c r="Q81" s="401"/>
    </row>
    <row r="82" spans="17:17" ht="15" customHeight="1">
      <c r="Q82" s="401"/>
    </row>
    <row r="83" spans="17:17" ht="15" customHeight="1">
      <c r="Q83" s="401"/>
    </row>
    <row r="84" spans="17:17" ht="15" customHeight="1">
      <c r="Q84" s="401"/>
    </row>
    <row r="85" spans="17:17" ht="15" customHeight="1">
      <c r="Q85" s="401"/>
    </row>
    <row r="86" spans="17:17" ht="15" customHeight="1">
      <c r="Q86" s="401"/>
    </row>
    <row r="87" spans="17:17" ht="15" customHeight="1">
      <c r="Q87" s="401"/>
    </row>
    <row r="88" spans="17:17" ht="15" customHeight="1">
      <c r="Q88" s="401"/>
    </row>
    <row r="89" spans="17:17" ht="15" customHeight="1">
      <c r="Q89" s="401"/>
    </row>
    <row r="90" spans="17:17" ht="15" customHeight="1">
      <c r="Q90" s="401"/>
    </row>
    <row r="91" spans="17:17" ht="15" customHeight="1">
      <c r="Q91" s="401"/>
    </row>
    <row r="92" spans="17:17" ht="15" customHeight="1">
      <c r="Q92" s="401"/>
    </row>
    <row r="93" spans="17:17" ht="15" customHeight="1">
      <c r="Q93" s="401"/>
    </row>
    <row r="94" spans="17:17" ht="15" customHeight="1">
      <c r="Q94" s="401"/>
    </row>
    <row r="95" spans="17:17" ht="15" customHeight="1">
      <c r="Q95" s="401"/>
    </row>
    <row r="96" spans="17:17" ht="15" customHeight="1">
      <c r="Q96" s="401"/>
    </row>
    <row r="97" spans="17:17" ht="15" customHeight="1">
      <c r="Q97" s="401"/>
    </row>
    <row r="98" spans="17:17" ht="15" customHeight="1">
      <c r="Q98" s="401"/>
    </row>
    <row r="99" spans="17:17" ht="15" customHeight="1">
      <c r="Q99" s="401"/>
    </row>
    <row r="100" spans="17:17" ht="15" customHeight="1">
      <c r="Q100" s="401"/>
    </row>
    <row r="101" spans="17:17" ht="15" customHeight="1">
      <c r="Q101" s="401"/>
    </row>
    <row r="102" spans="17:17" ht="15" customHeight="1">
      <c r="Q102" s="401"/>
    </row>
    <row r="103" spans="17:17" ht="15" customHeight="1">
      <c r="Q103" s="401"/>
    </row>
    <row r="104" spans="17:17" ht="15" customHeight="1">
      <c r="Q104" s="401"/>
    </row>
    <row r="105" spans="17:17" ht="15" customHeight="1">
      <c r="Q105" s="401"/>
    </row>
    <row r="106" spans="17:17" ht="15" customHeight="1">
      <c r="Q106" s="401"/>
    </row>
    <row r="107" spans="17:17" ht="15" customHeight="1">
      <c r="Q107" s="401"/>
    </row>
    <row r="108" spans="17:17" ht="15" customHeight="1">
      <c r="Q108" s="401"/>
    </row>
    <row r="109" spans="17:17" ht="15" customHeight="1">
      <c r="Q109" s="401"/>
    </row>
    <row r="110" spans="17:17" ht="15" customHeight="1">
      <c r="Q110" s="401"/>
    </row>
    <row r="111" spans="17:17" ht="15" customHeight="1">
      <c r="Q111" s="401"/>
    </row>
    <row r="112" spans="17:17" ht="15" customHeight="1">
      <c r="Q112" s="401"/>
    </row>
    <row r="113" spans="17:17" ht="15" customHeight="1">
      <c r="Q113" s="401"/>
    </row>
    <row r="114" spans="17:17" ht="15" customHeight="1">
      <c r="Q114" s="401"/>
    </row>
    <row r="115" spans="17:17" ht="15" customHeight="1">
      <c r="Q115" s="401"/>
    </row>
    <row r="116" spans="17:17" ht="15" customHeight="1">
      <c r="Q116" s="401"/>
    </row>
    <row r="117" spans="17:17" ht="15" customHeight="1">
      <c r="Q117" s="401"/>
    </row>
    <row r="118" spans="17:17" ht="15" customHeight="1">
      <c r="Q118" s="401"/>
    </row>
    <row r="119" spans="17:17" ht="15" customHeight="1">
      <c r="Q119" s="401"/>
    </row>
    <row r="120" spans="17:17" ht="15" customHeight="1">
      <c r="Q120" s="401"/>
    </row>
    <row r="121" spans="17:17" ht="15" customHeight="1">
      <c r="Q121" s="401"/>
    </row>
    <row r="122" spans="17:17" ht="15" customHeight="1">
      <c r="Q122" s="401"/>
    </row>
    <row r="123" spans="17:17" ht="15" customHeight="1">
      <c r="Q123" s="401"/>
    </row>
    <row r="124" spans="17:17" ht="15" customHeight="1">
      <c r="Q124" s="401"/>
    </row>
    <row r="125" spans="17:17" ht="15" customHeight="1">
      <c r="Q125" s="401"/>
    </row>
    <row r="126" spans="17:17" ht="15" customHeight="1">
      <c r="Q126" s="401"/>
    </row>
    <row r="127" spans="17:17" ht="15" customHeight="1">
      <c r="Q127" s="401"/>
    </row>
    <row r="128" spans="17:17" ht="15" customHeight="1">
      <c r="Q128" s="401"/>
    </row>
    <row r="129" spans="17:17" ht="15" customHeight="1">
      <c r="Q129" s="401"/>
    </row>
    <row r="130" spans="17:17" ht="15" customHeight="1">
      <c r="Q130" s="401"/>
    </row>
    <row r="131" spans="17:17" ht="15" customHeight="1">
      <c r="Q131" s="401"/>
    </row>
    <row r="132" spans="17:17" ht="15" customHeight="1">
      <c r="Q132" s="401"/>
    </row>
    <row r="133" spans="17:17" ht="15" customHeight="1">
      <c r="Q133" s="401"/>
    </row>
    <row r="134" spans="17:17" ht="15" customHeight="1">
      <c r="Q134" s="401"/>
    </row>
    <row r="135" spans="17:17" ht="15" customHeight="1">
      <c r="Q135" s="401"/>
    </row>
    <row r="136" spans="17:17" ht="15" customHeight="1">
      <c r="Q136" s="401"/>
    </row>
    <row r="137" spans="17:17" ht="15" customHeight="1">
      <c r="Q137" s="401"/>
    </row>
    <row r="138" spans="17:17" ht="15" customHeight="1">
      <c r="Q138" s="401"/>
    </row>
    <row r="139" spans="17:17" ht="15" customHeight="1">
      <c r="Q139" s="401"/>
    </row>
    <row r="140" spans="17:17" ht="15" customHeight="1">
      <c r="Q140" s="401"/>
    </row>
    <row r="141" spans="17:17" ht="15" customHeight="1">
      <c r="Q141" s="401"/>
    </row>
    <row r="142" spans="17:17" ht="15" customHeight="1">
      <c r="Q142" s="401"/>
    </row>
    <row r="143" spans="17:17" ht="15" customHeight="1">
      <c r="Q143" s="401"/>
    </row>
    <row r="144" spans="17:17" ht="15" customHeight="1">
      <c r="Q144" s="401"/>
    </row>
    <row r="145" spans="17:17" ht="15" customHeight="1">
      <c r="Q145" s="401"/>
    </row>
    <row r="146" spans="17:17" ht="15" customHeight="1">
      <c r="Q146" s="401"/>
    </row>
    <row r="147" spans="17:17" ht="15" customHeight="1">
      <c r="Q147" s="401"/>
    </row>
    <row r="148" spans="17:17" ht="15" customHeight="1">
      <c r="Q148" s="401"/>
    </row>
    <row r="149" spans="17:17" ht="15" customHeight="1">
      <c r="Q149" s="401"/>
    </row>
    <row r="150" spans="17:17" ht="15" customHeight="1">
      <c r="Q150" s="401"/>
    </row>
    <row r="151" spans="17:17" ht="15" customHeight="1">
      <c r="Q151" s="401"/>
    </row>
    <row r="152" spans="17:17" ht="15" customHeight="1">
      <c r="Q152" s="401"/>
    </row>
    <row r="153" spans="17:17" ht="15" customHeight="1">
      <c r="Q153" s="401"/>
    </row>
    <row r="154" spans="17:17" ht="15" customHeight="1">
      <c r="Q154" s="401"/>
    </row>
    <row r="155" spans="17:17" ht="15" customHeight="1">
      <c r="Q155" s="401"/>
    </row>
    <row r="156" spans="17:17" ht="15" customHeight="1">
      <c r="Q156" s="401"/>
    </row>
    <row r="157" spans="17:17" ht="15" customHeight="1">
      <c r="Q157" s="401"/>
    </row>
    <row r="158" spans="17:17" ht="15" customHeight="1">
      <c r="Q158" s="401"/>
    </row>
    <row r="159" spans="17:17" ht="15" customHeight="1">
      <c r="Q159" s="401"/>
    </row>
    <row r="160" spans="17:17" ht="15" customHeight="1">
      <c r="Q160" s="401"/>
    </row>
    <row r="161" spans="17:17" ht="15" customHeight="1">
      <c r="Q161" s="401"/>
    </row>
    <row r="162" spans="17:17" ht="15" customHeight="1">
      <c r="Q162" s="401"/>
    </row>
    <row r="163" spans="17:17" ht="15" customHeight="1">
      <c r="Q163" s="401"/>
    </row>
    <row r="164" spans="17:17" ht="15" customHeight="1">
      <c r="Q164" s="401"/>
    </row>
    <row r="165" spans="17:17" ht="15" customHeight="1">
      <c r="Q165" s="401"/>
    </row>
    <row r="166" spans="17:17" ht="15" customHeight="1">
      <c r="Q166" s="401"/>
    </row>
    <row r="167" spans="17:17" ht="15" customHeight="1">
      <c r="Q167" s="401"/>
    </row>
    <row r="168" spans="17:17" ht="15" customHeight="1">
      <c r="Q168" s="401"/>
    </row>
    <row r="169" spans="17:17" ht="15" customHeight="1">
      <c r="Q169" s="401"/>
    </row>
    <row r="170" spans="17:17" ht="15" customHeight="1">
      <c r="Q170" s="401"/>
    </row>
    <row r="171" spans="17:17" ht="15" customHeight="1">
      <c r="Q171" s="401"/>
    </row>
    <row r="172" spans="17:17" ht="15" customHeight="1">
      <c r="Q172" s="401"/>
    </row>
    <row r="173" spans="17:17" ht="15" customHeight="1">
      <c r="Q173" s="401"/>
    </row>
    <row r="174" spans="17:17" ht="15" customHeight="1">
      <c r="Q174" s="401"/>
    </row>
    <row r="175" spans="17:17" ht="15" customHeight="1">
      <c r="Q175" s="401"/>
    </row>
    <row r="176" spans="17:17" ht="15" customHeight="1">
      <c r="Q176" s="401"/>
    </row>
    <row r="177" spans="17:17" ht="15" customHeight="1">
      <c r="Q177" s="401"/>
    </row>
    <row r="178" spans="17:17" ht="15" customHeight="1">
      <c r="Q178" s="401"/>
    </row>
    <row r="179" spans="17:17" ht="15" customHeight="1">
      <c r="Q179" s="401"/>
    </row>
    <row r="180" spans="17:17" ht="15" customHeight="1">
      <c r="Q180" s="401"/>
    </row>
    <row r="181" spans="17:17" ht="15" customHeight="1">
      <c r="Q181" s="401"/>
    </row>
    <row r="182" spans="17:17" ht="15" customHeight="1">
      <c r="Q182" s="401"/>
    </row>
    <row r="183" spans="17:17" ht="15" customHeight="1">
      <c r="Q183" s="401"/>
    </row>
    <row r="184" spans="17:17" ht="15" customHeight="1">
      <c r="Q184" s="401"/>
    </row>
    <row r="185" spans="17:17" ht="15" customHeight="1">
      <c r="Q185" s="401"/>
    </row>
    <row r="186" spans="17:17" ht="15" customHeight="1">
      <c r="Q186" s="401"/>
    </row>
    <row r="187" spans="17:17" ht="15" customHeight="1">
      <c r="Q187" s="401"/>
    </row>
    <row r="188" spans="17:17" ht="15" customHeight="1">
      <c r="Q188" s="401"/>
    </row>
    <row r="189" spans="17:17" ht="15" customHeight="1">
      <c r="Q189" s="401"/>
    </row>
    <row r="190" spans="17:17" ht="15" customHeight="1">
      <c r="Q190" s="401"/>
    </row>
    <row r="191" spans="17:17" ht="15" customHeight="1">
      <c r="Q191" s="401"/>
    </row>
    <row r="192" spans="17:17" ht="15" customHeight="1">
      <c r="Q192" s="401"/>
    </row>
    <row r="193" spans="17:17" ht="15" customHeight="1">
      <c r="Q193" s="401"/>
    </row>
    <row r="194" spans="17:17" ht="15" customHeight="1">
      <c r="Q194" s="401"/>
    </row>
    <row r="195" spans="17:17" ht="15" customHeight="1">
      <c r="Q195" s="401"/>
    </row>
    <row r="196" spans="17:17" ht="15" customHeight="1">
      <c r="Q196" s="401"/>
    </row>
    <row r="197" spans="17:17" ht="15" customHeight="1">
      <c r="Q197" s="401"/>
    </row>
    <row r="198" spans="17:17" ht="15" customHeight="1">
      <c r="Q198" s="401"/>
    </row>
    <row r="199" spans="17:17" ht="15" customHeight="1">
      <c r="Q199" s="401"/>
    </row>
    <row r="200" spans="17:17" ht="15" customHeight="1">
      <c r="Q200" s="401"/>
    </row>
    <row r="201" spans="17:17" ht="15" customHeight="1">
      <c r="Q201" s="401"/>
    </row>
    <row r="202" spans="17:17" ht="15" customHeight="1">
      <c r="Q202" s="401"/>
    </row>
    <row r="203" spans="17:17" ht="15" customHeight="1">
      <c r="Q203" s="401"/>
    </row>
    <row r="204" spans="17:17" ht="15" customHeight="1">
      <c r="Q204" s="401"/>
    </row>
    <row r="205" spans="17:17" ht="15" customHeight="1">
      <c r="Q205" s="401"/>
    </row>
    <row r="206" spans="17:17" ht="15" customHeight="1">
      <c r="Q206" s="401"/>
    </row>
    <row r="207" spans="17:17" ht="15" customHeight="1">
      <c r="Q207" s="401"/>
    </row>
    <row r="208" spans="17:17" ht="15" customHeight="1">
      <c r="Q208" s="401"/>
    </row>
    <row r="209" spans="17:17" ht="15" customHeight="1">
      <c r="Q209" s="401"/>
    </row>
    <row r="210" spans="17:17" ht="15" customHeight="1">
      <c r="Q210" s="401"/>
    </row>
    <row r="211" spans="17:17" ht="15" customHeight="1">
      <c r="Q211" s="401"/>
    </row>
    <row r="212" spans="17:17" ht="15" customHeight="1">
      <c r="Q212" s="401"/>
    </row>
    <row r="213" spans="17:17" ht="15" customHeight="1">
      <c r="Q213" s="401"/>
    </row>
    <row r="214" spans="17:17" ht="15" customHeight="1">
      <c r="Q214" s="401"/>
    </row>
    <row r="215" spans="17:17" ht="15" customHeight="1">
      <c r="Q215" s="401"/>
    </row>
    <row r="216" spans="17:17" ht="15" customHeight="1">
      <c r="Q216" s="401"/>
    </row>
    <row r="217" spans="17:17" ht="15" customHeight="1">
      <c r="Q217" s="401"/>
    </row>
    <row r="218" spans="17:17" ht="15" customHeight="1">
      <c r="Q218" s="401"/>
    </row>
    <row r="219" spans="17:17" ht="15" customHeight="1">
      <c r="Q219" s="401"/>
    </row>
    <row r="220" spans="17:17" ht="15" customHeight="1">
      <c r="Q220" s="401"/>
    </row>
    <row r="221" spans="17:17" ht="15" customHeight="1">
      <c r="Q221" s="401"/>
    </row>
    <row r="222" spans="17:17" ht="15" customHeight="1">
      <c r="Q222" s="401"/>
    </row>
    <row r="223" spans="17:17" ht="15" customHeight="1">
      <c r="Q223" s="401"/>
    </row>
    <row r="224" spans="17:17" ht="15" customHeight="1">
      <c r="Q224" s="401"/>
    </row>
    <row r="225" spans="17:17" ht="15" customHeight="1">
      <c r="Q225" s="401"/>
    </row>
    <row r="226" spans="17:17" ht="15" customHeight="1">
      <c r="Q226" s="401"/>
    </row>
    <row r="227" spans="17:17" ht="15" customHeight="1">
      <c r="Q227" s="401"/>
    </row>
    <row r="228" spans="17:17" ht="15" customHeight="1">
      <c r="Q228" s="401"/>
    </row>
    <row r="229" spans="17:17" ht="15" customHeight="1">
      <c r="Q229" s="401"/>
    </row>
    <row r="230" spans="17:17" ht="15" customHeight="1">
      <c r="Q230" s="401"/>
    </row>
    <row r="231" spans="17:17" ht="15" customHeight="1">
      <c r="Q231" s="401"/>
    </row>
    <row r="232" spans="17:17" ht="15" customHeight="1">
      <c r="Q232" s="401"/>
    </row>
    <row r="233" spans="17:17" ht="15" customHeight="1">
      <c r="Q233" s="401"/>
    </row>
    <row r="234" spans="17:17" ht="15" customHeight="1">
      <c r="Q234" s="401"/>
    </row>
    <row r="235" spans="17:17" ht="15" customHeight="1">
      <c r="Q235" s="401"/>
    </row>
    <row r="236" spans="17:17" ht="15" customHeight="1">
      <c r="Q236" s="401"/>
    </row>
    <row r="237" spans="17:17" ht="15" customHeight="1">
      <c r="Q237" s="401"/>
    </row>
    <row r="238" spans="17:17" ht="15" customHeight="1">
      <c r="Q238" s="401"/>
    </row>
    <row r="239" spans="17:17" ht="15" customHeight="1">
      <c r="Q239" s="401"/>
    </row>
    <row r="240" spans="17:17" ht="15" customHeight="1">
      <c r="Q240" s="401"/>
    </row>
    <row r="241" spans="17:17" ht="15" customHeight="1">
      <c r="Q241" s="401"/>
    </row>
    <row r="242" spans="17:17" ht="15" customHeight="1">
      <c r="Q242" s="401"/>
    </row>
    <row r="243" spans="17:17" ht="15" customHeight="1">
      <c r="Q243" s="401"/>
    </row>
    <row r="244" spans="17:17" ht="15" customHeight="1">
      <c r="Q244" s="401"/>
    </row>
    <row r="245" spans="17:17" ht="15" customHeight="1">
      <c r="Q245" s="401"/>
    </row>
    <row r="246" spans="17:17" ht="15" customHeight="1">
      <c r="Q246" s="401"/>
    </row>
    <row r="247" spans="17:17" ht="15" customHeight="1">
      <c r="Q247" s="401"/>
    </row>
    <row r="248" spans="17:17" ht="15" customHeight="1">
      <c r="Q248" s="401"/>
    </row>
    <row r="249" spans="17:17" ht="15" customHeight="1">
      <c r="Q249" s="401"/>
    </row>
    <row r="250" spans="17:17" ht="15" customHeight="1">
      <c r="Q250" s="401"/>
    </row>
    <row r="251" spans="17:17" ht="15" customHeight="1">
      <c r="Q251" s="401"/>
    </row>
    <row r="252" spans="17:17" ht="15" customHeight="1">
      <c r="Q252" s="401"/>
    </row>
    <row r="253" spans="17:17" ht="15" customHeight="1">
      <c r="Q253" s="401"/>
    </row>
    <row r="254" spans="17:17" ht="15" customHeight="1">
      <c r="Q254" s="401"/>
    </row>
    <row r="255" spans="17:17" ht="15" customHeight="1">
      <c r="Q255" s="401"/>
    </row>
    <row r="256" spans="17:17" ht="15" customHeight="1">
      <c r="Q256" s="401"/>
    </row>
    <row r="257" spans="17:17" ht="15" customHeight="1">
      <c r="Q257" s="401"/>
    </row>
    <row r="258" spans="17:17" ht="15" customHeight="1">
      <c r="Q258" s="401"/>
    </row>
    <row r="259" spans="17:17" ht="15" customHeight="1">
      <c r="Q259" s="401"/>
    </row>
    <row r="260" spans="17:17" ht="15" customHeight="1">
      <c r="Q260" s="401"/>
    </row>
    <row r="261" spans="17:17" ht="15" customHeight="1">
      <c r="Q261" s="401"/>
    </row>
    <row r="262" spans="17:17" ht="15" customHeight="1">
      <c r="Q262" s="401"/>
    </row>
    <row r="263" spans="17:17" ht="15" customHeight="1">
      <c r="Q263" s="401"/>
    </row>
    <row r="264" spans="17:17" ht="15" customHeight="1">
      <c r="Q264" s="401"/>
    </row>
    <row r="265" spans="17:17" ht="15" customHeight="1">
      <c r="Q265" s="401"/>
    </row>
    <row r="266" spans="17:17" ht="15" customHeight="1">
      <c r="Q266" s="401"/>
    </row>
    <row r="267" spans="17:17" ht="15" customHeight="1">
      <c r="Q267" s="401"/>
    </row>
    <row r="268" spans="17:17" ht="15" customHeight="1">
      <c r="Q268" s="401"/>
    </row>
    <row r="269" spans="17:17" ht="15" customHeight="1">
      <c r="Q269" s="401"/>
    </row>
    <row r="270" spans="17:17" ht="15" customHeight="1">
      <c r="Q270" s="401"/>
    </row>
    <row r="271" spans="17:17" ht="15" customHeight="1">
      <c r="Q271" s="401"/>
    </row>
    <row r="272" spans="17:17" ht="15" customHeight="1">
      <c r="Q272" s="401"/>
    </row>
    <row r="273" spans="17:17" ht="15" customHeight="1">
      <c r="Q273" s="401"/>
    </row>
    <row r="274" spans="17:17" ht="15" customHeight="1">
      <c r="Q274" s="401"/>
    </row>
    <row r="275" spans="17:17" ht="15" customHeight="1">
      <c r="Q275" s="401"/>
    </row>
    <row r="276" spans="17:17" ht="15" customHeight="1">
      <c r="Q276" s="401"/>
    </row>
    <row r="277" spans="17:17" ht="15" customHeight="1">
      <c r="Q277" s="401"/>
    </row>
    <row r="278" spans="17:17" ht="15" customHeight="1">
      <c r="Q278" s="401"/>
    </row>
    <row r="279" spans="17:17" ht="15" customHeight="1">
      <c r="Q279" s="401"/>
    </row>
    <row r="280" spans="17:17" ht="15" customHeight="1">
      <c r="Q280" s="401"/>
    </row>
    <row r="281" spans="17:17" ht="15" customHeight="1">
      <c r="Q281" s="401"/>
    </row>
    <row r="282" spans="17:17" ht="15" customHeight="1">
      <c r="Q282" s="401"/>
    </row>
    <row r="283" spans="17:17" ht="15" customHeight="1">
      <c r="Q283" s="401"/>
    </row>
    <row r="284" spans="17:17" ht="15" customHeight="1">
      <c r="Q284" s="401"/>
    </row>
    <row r="285" spans="17:17" ht="15" customHeight="1">
      <c r="Q285" s="401"/>
    </row>
    <row r="286" spans="17:17" ht="15" customHeight="1">
      <c r="Q286" s="401"/>
    </row>
    <row r="287" spans="17:17" ht="15" customHeight="1">
      <c r="Q287" s="401"/>
    </row>
    <row r="288" spans="17:17" ht="15" customHeight="1">
      <c r="Q288" s="401"/>
    </row>
    <row r="289" spans="17:17" ht="15" customHeight="1">
      <c r="Q289" s="401"/>
    </row>
    <row r="290" spans="17:17" ht="15" customHeight="1">
      <c r="Q290" s="401"/>
    </row>
    <row r="291" spans="17:17" ht="15" customHeight="1">
      <c r="Q291" s="401"/>
    </row>
    <row r="292" spans="17:17" ht="15" customHeight="1">
      <c r="Q292" s="401"/>
    </row>
    <row r="293" spans="17:17" ht="15" customHeight="1">
      <c r="Q293" s="401"/>
    </row>
    <row r="294" spans="17:17" ht="15" customHeight="1">
      <c r="Q294" s="401"/>
    </row>
    <row r="295" spans="17:17" ht="15" customHeight="1">
      <c r="Q295" s="401"/>
    </row>
    <row r="296" spans="17:17" ht="15" customHeight="1">
      <c r="Q296" s="401"/>
    </row>
    <row r="297" spans="17:17" ht="15" customHeight="1">
      <c r="Q297" s="401"/>
    </row>
    <row r="298" spans="17:17" ht="15" customHeight="1">
      <c r="Q298" s="401"/>
    </row>
    <row r="299" spans="17:17" ht="15" customHeight="1">
      <c r="Q299" s="401"/>
    </row>
    <row r="300" spans="17:17" ht="15" customHeight="1">
      <c r="Q300" s="401"/>
    </row>
    <row r="301" spans="17:17" ht="15" customHeight="1">
      <c r="Q301" s="401"/>
    </row>
    <row r="302" spans="17:17" ht="15" customHeight="1">
      <c r="Q302" s="401"/>
    </row>
    <row r="303" spans="17:17" ht="15" customHeight="1">
      <c r="Q303" s="401"/>
    </row>
    <row r="304" spans="17:17" ht="15" customHeight="1">
      <c r="Q304" s="401"/>
    </row>
    <row r="305" spans="17:17" ht="15" customHeight="1">
      <c r="Q305" s="401"/>
    </row>
    <row r="306" spans="17:17" ht="15" customHeight="1">
      <c r="Q306" s="401"/>
    </row>
    <row r="307" spans="17:17" ht="15" customHeight="1">
      <c r="Q307" s="401"/>
    </row>
    <row r="308" spans="17:17" ht="15" customHeight="1">
      <c r="Q308" s="401"/>
    </row>
    <row r="309" spans="17:17" ht="15" customHeight="1">
      <c r="Q309" s="401"/>
    </row>
    <row r="310" spans="17:17" ht="15" customHeight="1">
      <c r="Q310" s="401"/>
    </row>
    <row r="311" spans="17:17" ht="15" customHeight="1">
      <c r="Q311" s="401"/>
    </row>
    <row r="312" spans="17:17" ht="15" customHeight="1">
      <c r="Q312" s="401"/>
    </row>
    <row r="313" spans="17:17" ht="15" customHeight="1">
      <c r="Q313" s="401"/>
    </row>
    <row r="314" spans="17:17" ht="15" customHeight="1">
      <c r="Q314" s="401"/>
    </row>
    <row r="315" spans="17:17" ht="15" customHeight="1">
      <c r="Q315" s="401"/>
    </row>
    <row r="316" spans="17:17" ht="15" customHeight="1">
      <c r="Q316" s="401"/>
    </row>
    <row r="317" spans="17:17" ht="15" customHeight="1">
      <c r="Q317" s="401"/>
    </row>
    <row r="318" spans="17:17" ht="15" customHeight="1">
      <c r="Q318" s="401"/>
    </row>
    <row r="319" spans="17:17" ht="15" customHeight="1">
      <c r="Q319" s="401"/>
    </row>
    <row r="320" spans="17:17" ht="15" customHeight="1">
      <c r="Q320" s="401"/>
    </row>
    <row r="321" spans="17:17" ht="15" customHeight="1">
      <c r="Q321" s="401"/>
    </row>
    <row r="322" spans="17:17" ht="15" customHeight="1">
      <c r="Q322" s="401"/>
    </row>
    <row r="323" spans="17:17" ht="15" customHeight="1">
      <c r="Q323" s="401"/>
    </row>
    <row r="324" spans="17:17" ht="15" customHeight="1">
      <c r="Q324" s="401"/>
    </row>
    <row r="325" spans="17:17" ht="15" customHeight="1">
      <c r="Q325" s="401"/>
    </row>
    <row r="326" spans="17:17" ht="15" customHeight="1">
      <c r="Q326" s="401"/>
    </row>
    <row r="327" spans="17:17" ht="15" customHeight="1">
      <c r="Q327" s="401"/>
    </row>
    <row r="328" spans="17:17" ht="15" customHeight="1">
      <c r="Q328" s="401"/>
    </row>
    <row r="329" spans="17:17" ht="15" customHeight="1">
      <c r="Q329" s="401"/>
    </row>
    <row r="330" spans="17:17" ht="15" customHeight="1">
      <c r="Q330" s="401"/>
    </row>
    <row r="331" spans="17:17" ht="15" customHeight="1">
      <c r="Q331" s="401"/>
    </row>
    <row r="332" spans="17:17" ht="15" customHeight="1">
      <c r="Q332" s="401"/>
    </row>
    <row r="333" spans="17:17" ht="15" customHeight="1">
      <c r="Q333" s="401"/>
    </row>
    <row r="334" spans="17:17" ht="15" customHeight="1">
      <c r="Q334" s="401"/>
    </row>
    <row r="335" spans="17:17" ht="15" customHeight="1">
      <c r="Q335" s="401"/>
    </row>
    <row r="336" spans="17:17" ht="15" customHeight="1">
      <c r="Q336" s="401"/>
    </row>
    <row r="337" spans="17:17" ht="15" customHeight="1">
      <c r="Q337" s="401"/>
    </row>
    <row r="338" spans="17:17" ht="15" customHeight="1">
      <c r="Q338" s="401"/>
    </row>
    <row r="339" spans="17:17" ht="15" customHeight="1">
      <c r="Q339" s="401"/>
    </row>
    <row r="340" spans="17:17" ht="15" customHeight="1">
      <c r="Q340" s="401"/>
    </row>
    <row r="341" spans="17:17" ht="15" customHeight="1">
      <c r="Q341" s="401"/>
    </row>
    <row r="342" spans="17:17" ht="15" customHeight="1">
      <c r="Q342" s="401"/>
    </row>
    <row r="343" spans="17:17" ht="15" customHeight="1">
      <c r="Q343" s="401"/>
    </row>
    <row r="344" spans="17:17" ht="15" customHeight="1">
      <c r="Q344" s="401"/>
    </row>
    <row r="345" spans="17:17" ht="15" customHeight="1">
      <c r="Q345" s="401"/>
    </row>
    <row r="346" spans="17:17" ht="15" customHeight="1">
      <c r="Q346" s="401"/>
    </row>
    <row r="347" spans="17:17" ht="15" customHeight="1">
      <c r="Q347" s="401"/>
    </row>
    <row r="348" spans="17:17" ht="15" customHeight="1">
      <c r="Q348" s="401"/>
    </row>
    <row r="349" spans="17:17" ht="15" customHeight="1">
      <c r="Q349" s="401"/>
    </row>
    <row r="350" spans="17:17" ht="15" customHeight="1">
      <c r="Q350" s="401"/>
    </row>
    <row r="351" spans="17:17" ht="15" customHeight="1">
      <c r="Q351" s="401"/>
    </row>
    <row r="352" spans="17:17" ht="15" customHeight="1">
      <c r="Q352" s="401"/>
    </row>
    <row r="353" spans="17:17" ht="15" customHeight="1">
      <c r="Q353" s="401"/>
    </row>
    <row r="354" spans="17:17" ht="15" customHeight="1">
      <c r="Q354" s="401"/>
    </row>
    <row r="355" spans="17:17" ht="15" customHeight="1">
      <c r="Q355" s="401"/>
    </row>
    <row r="356" spans="17:17" ht="15" customHeight="1">
      <c r="Q356" s="401"/>
    </row>
    <row r="357" spans="17:17" ht="15" customHeight="1">
      <c r="Q357" s="401"/>
    </row>
    <row r="358" spans="17:17" ht="15" customHeight="1">
      <c r="Q358" s="401"/>
    </row>
    <row r="359" spans="17:17" ht="15" customHeight="1">
      <c r="Q359" s="401"/>
    </row>
    <row r="360" spans="17:17" ht="15" customHeight="1">
      <c r="Q360" s="401"/>
    </row>
    <row r="361" spans="17:17" ht="15" customHeight="1">
      <c r="Q361" s="401"/>
    </row>
    <row r="362" spans="17:17" ht="15" customHeight="1">
      <c r="Q362" s="401"/>
    </row>
    <row r="363" spans="17:17" ht="15" customHeight="1">
      <c r="Q363" s="401"/>
    </row>
    <row r="364" spans="17:17" ht="15" customHeight="1">
      <c r="Q364" s="401"/>
    </row>
    <row r="365" spans="17:17" ht="15" customHeight="1">
      <c r="Q365" s="401"/>
    </row>
    <row r="366" spans="17:17" ht="15" customHeight="1">
      <c r="Q366" s="401"/>
    </row>
    <row r="367" spans="17:17" ht="15" customHeight="1">
      <c r="Q367" s="401"/>
    </row>
    <row r="368" spans="17:17" ht="15" customHeight="1">
      <c r="Q368" s="401"/>
    </row>
    <row r="369" spans="17:17" ht="15" customHeight="1">
      <c r="Q369" s="401"/>
    </row>
    <row r="370" spans="17:17" ht="15" customHeight="1">
      <c r="Q370" s="401"/>
    </row>
    <row r="371" spans="17:17" ht="15" customHeight="1">
      <c r="Q371" s="401"/>
    </row>
    <row r="372" spans="17:17" ht="15" customHeight="1">
      <c r="Q372" s="401"/>
    </row>
    <row r="373" spans="17:17" ht="15" customHeight="1">
      <c r="Q373" s="401"/>
    </row>
    <row r="374" spans="17:17" ht="15" customHeight="1">
      <c r="Q374" s="401"/>
    </row>
    <row r="375" spans="17:17" ht="15" customHeight="1">
      <c r="Q375" s="401"/>
    </row>
    <row r="376" spans="17:17" ht="15" customHeight="1">
      <c r="Q376" s="401"/>
    </row>
    <row r="377" spans="17:17" ht="15" customHeight="1">
      <c r="Q377" s="401"/>
    </row>
    <row r="378" spans="17:17" ht="15" customHeight="1">
      <c r="Q378" s="401"/>
    </row>
    <row r="379" spans="17:17" ht="15" customHeight="1">
      <c r="Q379" s="401"/>
    </row>
    <row r="380" spans="17:17" ht="15" customHeight="1">
      <c r="Q380" s="401"/>
    </row>
    <row r="381" spans="17:17" ht="15" customHeight="1">
      <c r="Q381" s="401"/>
    </row>
    <row r="382" spans="17:17" ht="15" customHeight="1">
      <c r="Q382" s="401"/>
    </row>
    <row r="383" spans="17:17" ht="15" customHeight="1">
      <c r="Q383" s="401"/>
    </row>
    <row r="384" spans="17:17" ht="15" customHeight="1">
      <c r="Q384" s="401"/>
    </row>
    <row r="385" spans="17:17" ht="15" customHeight="1">
      <c r="Q385" s="401"/>
    </row>
    <row r="386" spans="17:17" ht="15" customHeight="1">
      <c r="Q386" s="401"/>
    </row>
    <row r="387" spans="17:17" ht="15" customHeight="1">
      <c r="Q387" s="401"/>
    </row>
    <row r="388" spans="17:17" ht="15" customHeight="1">
      <c r="Q388" s="401"/>
    </row>
    <row r="389" spans="17:17" ht="15" customHeight="1">
      <c r="Q389" s="401"/>
    </row>
    <row r="390" spans="17:17" ht="15" customHeight="1">
      <c r="Q390" s="401"/>
    </row>
    <row r="391" spans="17:17" ht="15" customHeight="1">
      <c r="Q391" s="401"/>
    </row>
    <row r="392" spans="17:17" ht="15" customHeight="1">
      <c r="Q392" s="401"/>
    </row>
    <row r="393" spans="17:17" ht="15" customHeight="1">
      <c r="Q393" s="401"/>
    </row>
    <row r="394" spans="17:17" ht="15" customHeight="1">
      <c r="Q394" s="401"/>
    </row>
    <row r="395" spans="17:17" ht="15" customHeight="1">
      <c r="Q395" s="401"/>
    </row>
    <row r="396" spans="17:17" ht="15" customHeight="1">
      <c r="Q396" s="401"/>
    </row>
    <row r="397" spans="17:17" ht="15" customHeight="1">
      <c r="Q397" s="401"/>
    </row>
    <row r="398" spans="17:17" ht="15" customHeight="1">
      <c r="Q398" s="401"/>
    </row>
    <row r="399" spans="17:17" ht="15" customHeight="1">
      <c r="Q399" s="401"/>
    </row>
    <row r="400" spans="17:17" ht="15" customHeight="1">
      <c r="Q400" s="401"/>
    </row>
    <row r="401" spans="17:17" ht="15" customHeight="1">
      <c r="Q401" s="401"/>
    </row>
    <row r="402" spans="17:17" ht="15" customHeight="1">
      <c r="Q402" s="401"/>
    </row>
    <row r="403" spans="17:17" ht="15" customHeight="1">
      <c r="Q403" s="401"/>
    </row>
    <row r="404" spans="17:17" ht="15" customHeight="1">
      <c r="Q404" s="401"/>
    </row>
    <row r="405" spans="17:17" ht="15" customHeight="1">
      <c r="Q405" s="401"/>
    </row>
    <row r="406" spans="17:17" ht="15" customHeight="1">
      <c r="Q406" s="401"/>
    </row>
    <row r="407" spans="17:17" ht="15" customHeight="1">
      <c r="Q407" s="401"/>
    </row>
    <row r="408" spans="17:17" ht="15" customHeight="1">
      <c r="Q408" s="401"/>
    </row>
    <row r="409" spans="17:17" ht="15" customHeight="1">
      <c r="Q409" s="401"/>
    </row>
    <row r="410" spans="17:17" ht="15" customHeight="1">
      <c r="Q410" s="401"/>
    </row>
    <row r="411" spans="17:17" ht="15" customHeight="1">
      <c r="Q411" s="401"/>
    </row>
    <row r="412" spans="17:17" ht="15" customHeight="1">
      <c r="Q412" s="401"/>
    </row>
    <row r="413" spans="17:17" ht="15" customHeight="1">
      <c r="Q413" s="401"/>
    </row>
    <row r="414" spans="17:17" ht="15" customHeight="1">
      <c r="Q414" s="401"/>
    </row>
    <row r="415" spans="17:17" ht="15" customHeight="1">
      <c r="Q415" s="401"/>
    </row>
    <row r="416" spans="17:17" ht="15" customHeight="1">
      <c r="Q416" s="401"/>
    </row>
    <row r="417" spans="17:17" ht="15" customHeight="1">
      <c r="Q417" s="401"/>
    </row>
    <row r="418" spans="17:17" ht="15" customHeight="1">
      <c r="Q418" s="401"/>
    </row>
    <row r="419" spans="17:17" ht="15" customHeight="1">
      <c r="Q419" s="401"/>
    </row>
    <row r="420" spans="17:17" ht="15" customHeight="1">
      <c r="Q420" s="401"/>
    </row>
    <row r="421" spans="17:17" ht="15" customHeight="1">
      <c r="Q421" s="401"/>
    </row>
    <row r="422" spans="17:17" ht="15" customHeight="1">
      <c r="Q422" s="401"/>
    </row>
    <row r="423" spans="17:17" ht="15" customHeight="1">
      <c r="Q423" s="401"/>
    </row>
    <row r="424" spans="17:17" ht="15" customHeight="1">
      <c r="Q424" s="401"/>
    </row>
    <row r="425" spans="17:17" ht="15" customHeight="1">
      <c r="Q425" s="401"/>
    </row>
    <row r="426" spans="17:17" ht="15" customHeight="1">
      <c r="Q426" s="401"/>
    </row>
    <row r="427" spans="17:17" ht="15" customHeight="1">
      <c r="Q427" s="401"/>
    </row>
    <row r="428" spans="17:17" ht="15" customHeight="1">
      <c r="Q428" s="401"/>
    </row>
    <row r="429" spans="17:17" ht="15" customHeight="1">
      <c r="Q429" s="401"/>
    </row>
    <row r="430" spans="17:17" ht="15" customHeight="1">
      <c r="Q430" s="401"/>
    </row>
    <row r="431" spans="17:17" ht="15" customHeight="1">
      <c r="Q431" s="401"/>
    </row>
    <row r="432" spans="17:17" ht="15" customHeight="1">
      <c r="Q432" s="401"/>
    </row>
    <row r="433" spans="17:17" ht="15" customHeight="1">
      <c r="Q433" s="401"/>
    </row>
    <row r="434" spans="17:17" ht="15" customHeight="1">
      <c r="Q434" s="401"/>
    </row>
    <row r="435" spans="17:17" ht="15" customHeight="1">
      <c r="Q435" s="401"/>
    </row>
  </sheetData>
  <mergeCells count="3">
    <mergeCell ref="F3:K3"/>
    <mergeCell ref="B65:P65"/>
    <mergeCell ref="B67:P67"/>
  </mergeCells>
  <phoneticPr fontId="0" type="noConversion"/>
  <conditionalFormatting sqref="D14:D18">
    <cfRule type="cellIs" dxfId="80" priority="11" stopIfTrue="1" operator="between">
      <formula>0.000694444444444444</formula>
      <formula>0.290972222222222</formula>
    </cfRule>
  </conditionalFormatting>
  <conditionalFormatting sqref="E14:G18">
    <cfRule type="expression" dxfId="79" priority="10" stopIfTrue="1">
      <formula>#REF!="*"</formula>
    </cfRule>
  </conditionalFormatting>
  <conditionalFormatting sqref="E21:G25">
    <cfRule type="expression" dxfId="78" priority="8" stopIfTrue="1">
      <formula>#REF!="*"</formula>
    </cfRule>
  </conditionalFormatting>
  <conditionalFormatting sqref="D21:D25">
    <cfRule type="cellIs" dxfId="77" priority="9" stopIfTrue="1" operator="between">
      <formula>0.000694444444444444</formula>
      <formula>0.290972222222222</formula>
    </cfRule>
  </conditionalFormatting>
  <conditionalFormatting sqref="E28:G32">
    <cfRule type="expression" dxfId="76" priority="6" stopIfTrue="1">
      <formula>#REF!="*"</formula>
    </cfRule>
  </conditionalFormatting>
  <conditionalFormatting sqref="D28:D32">
    <cfRule type="cellIs" dxfId="75" priority="7" stopIfTrue="1" operator="between">
      <formula>0.000694444444444444</formula>
      <formula>0.290972222222222</formula>
    </cfRule>
  </conditionalFormatting>
  <conditionalFormatting sqref="E35:G39">
    <cfRule type="expression" dxfId="74" priority="4" stopIfTrue="1">
      <formula>#REF!="*"</formula>
    </cfRule>
  </conditionalFormatting>
  <conditionalFormatting sqref="D35:D39">
    <cfRule type="cellIs" dxfId="73" priority="5" stopIfTrue="1" operator="between">
      <formula>0.000694444444444444</formula>
      <formula>0.290972222222222</formula>
    </cfRule>
  </conditionalFormatting>
  <conditionalFormatting sqref="E42">
    <cfRule type="expression" dxfId="72" priority="2" stopIfTrue="1">
      <formula>#REF!="*"</formula>
    </cfRule>
  </conditionalFormatting>
  <conditionalFormatting sqref="D42">
    <cfRule type="cellIs" dxfId="71" priority="3" stopIfTrue="1" operator="between">
      <formula>0.000694444444444444</formula>
      <formula>0.290972222222222</formula>
    </cfRule>
  </conditionalFormatting>
  <conditionalFormatting sqref="F42:G42">
    <cfRule type="expression" dxfId="70" priority="1" stopIfTrue="1">
      <formula>#REF!="*"</formula>
    </cfRule>
  </conditionalFormatting>
  <dataValidations count="2">
    <dataValidation allowBlank="1" showErrorMessage="1" promptTitle="Minderzeit" prompt="Total der im Berichstmonat aufgelaufenen Minderzeit_x000a_(wöchentliche Arbeitszeit unterhalb der Mindeststunden)" sqref="L47:L48"/>
    <dataValidation allowBlank="1" showErrorMessage="1" promptTitle="Überzeit" prompt="Total der im Berichstmonat geleisteten Überzeit_x000a_(wöchentliche Arbeitszeit über den Maximalstunden)" sqref="L49"/>
  </dataValidations>
  <printOptions horizontalCentered="1" gridLines="1"/>
  <pageMargins left="0.39370078740157483" right="0.39370078740157483" top="0.39370078740157483" bottom="0.39370078740157483" header="0.51181102362204722" footer="0.11811023622047245"/>
  <pageSetup paperSize="9" scale="73" orientation="landscape" r:id="rId1"/>
  <headerFooter alignWithMargins="0">
    <oddFooter>&amp;LJanuar</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T187"/>
  <sheetViews>
    <sheetView showZeros="0" zoomScale="80" zoomScaleNormal="80" workbookViewId="0">
      <selection activeCell="O43" sqref="O43"/>
    </sheetView>
  </sheetViews>
  <sheetFormatPr baseColWidth="10" defaultRowHeight="15" customHeight="1"/>
  <cols>
    <col min="1" max="1" width="1.28515625" style="254" customWidth="1"/>
    <col min="2" max="2" width="12.42578125" style="254" customWidth="1"/>
    <col min="3" max="3" width="4.85546875" style="254" customWidth="1"/>
    <col min="4" max="11" width="7" style="259" customWidth="1"/>
    <col min="12" max="12" width="8.7109375" style="259" customWidth="1"/>
    <col min="13" max="13" width="7.85546875" style="259" customWidth="1"/>
    <col min="14" max="14" width="3.7109375" style="259" customWidth="1"/>
    <col min="15" max="15" width="9.7109375" style="259" customWidth="1"/>
    <col min="16" max="16" width="21" style="262" customWidth="1"/>
    <col min="17" max="17" width="1.7109375" style="401" hidden="1" customWidth="1"/>
    <col min="18" max="18" width="1.7109375" style="365" hidden="1" customWidth="1"/>
    <col min="19" max="19" width="14.85546875" style="250" customWidth="1"/>
    <col min="20" max="16384" width="11.42578125" style="254"/>
  </cols>
  <sheetData>
    <row r="1" spans="1:20" ht="6" customHeight="1" thickBot="1">
      <c r="A1" s="77"/>
      <c r="B1" s="77"/>
      <c r="C1" s="77"/>
      <c r="D1" s="78"/>
      <c r="E1" s="78"/>
      <c r="F1" s="78"/>
      <c r="G1" s="78"/>
      <c r="H1" s="78"/>
      <c r="I1" s="78"/>
      <c r="J1" s="78"/>
      <c r="K1" s="78"/>
      <c r="L1" s="78"/>
      <c r="M1" s="78"/>
      <c r="N1" s="79"/>
      <c r="O1" s="78"/>
      <c r="P1" s="80"/>
      <c r="Q1" s="365"/>
    </row>
    <row r="2" spans="1:20" ht="7.5" customHeight="1">
      <c r="A2" s="77"/>
      <c r="B2" s="164"/>
      <c r="C2" s="165"/>
      <c r="D2" s="166"/>
      <c r="E2" s="166"/>
      <c r="F2" s="166"/>
      <c r="G2" s="166"/>
      <c r="H2" s="166"/>
      <c r="I2" s="166"/>
      <c r="J2" s="166"/>
      <c r="K2" s="166"/>
      <c r="L2" s="166"/>
      <c r="M2" s="166"/>
      <c r="N2" s="167"/>
      <c r="O2" s="166"/>
      <c r="P2" s="168"/>
      <c r="Q2" s="365"/>
    </row>
    <row r="3" spans="1:20" s="255" customFormat="1" ht="15" customHeight="1">
      <c r="A3" s="83"/>
      <c r="B3" s="169" t="str">
        <f>Texttabelle!$E$6</f>
        <v>Nom, prénom :</v>
      </c>
      <c r="C3" s="143"/>
      <c r="D3" s="145"/>
      <c r="E3" s="143"/>
      <c r="F3" s="580">
        <f>(Bilanz_bilan!D3)</f>
        <v>0</v>
      </c>
      <c r="G3" s="580"/>
      <c r="H3" s="580"/>
      <c r="I3" s="580"/>
      <c r="J3" s="580"/>
      <c r="K3" s="580"/>
      <c r="L3" s="145"/>
      <c r="M3" s="170" t="str">
        <f>Texttabelle!$E$7</f>
        <v>Année / Mois :</v>
      </c>
      <c r="N3" s="171"/>
      <c r="O3" s="177">
        <f>T_01!$L$60</f>
        <v>2019</v>
      </c>
      <c r="P3" s="142" t="str">
        <f>Bilanz_bilan!K19</f>
        <v>août</v>
      </c>
      <c r="Q3" s="406"/>
      <c r="R3" s="406"/>
      <c r="S3" s="251"/>
    </row>
    <row r="4" spans="1:20" ht="7.5" customHeight="1">
      <c r="A4" s="77"/>
      <c r="B4" s="169"/>
      <c r="C4" s="143"/>
      <c r="D4" s="145"/>
      <c r="E4" s="145"/>
      <c r="F4" s="141"/>
      <c r="G4" s="141"/>
      <c r="H4" s="141"/>
      <c r="I4" s="141"/>
      <c r="J4" s="141"/>
      <c r="K4" s="141"/>
      <c r="L4" s="145"/>
      <c r="M4" s="145"/>
      <c r="N4" s="146"/>
      <c r="O4" s="141"/>
      <c r="P4" s="142"/>
      <c r="Q4" s="365"/>
    </row>
    <row r="5" spans="1:20" s="256" customFormat="1" ht="15" customHeight="1">
      <c r="A5" s="84"/>
      <c r="B5" s="169" t="str">
        <f>Texttabelle!$E$45</f>
        <v>Taux d'activité en% :</v>
      </c>
      <c r="C5" s="143"/>
      <c r="D5" s="144"/>
      <c r="E5" s="143"/>
      <c r="F5" s="217"/>
      <c r="G5" s="140"/>
      <c r="H5" s="140"/>
      <c r="I5" s="140"/>
      <c r="J5" s="141"/>
      <c r="K5" s="141"/>
      <c r="L5" s="145"/>
      <c r="M5" s="172" t="str">
        <f>Texttabelle!$E$49</f>
        <v>Tot. heures</v>
      </c>
      <c r="N5" s="146"/>
      <c r="O5" s="178">
        <f>SUM(Bilanz_bilan!$K$21/100*F5)</f>
        <v>0</v>
      </c>
      <c r="P5" s="142"/>
      <c r="Q5" s="406"/>
      <c r="R5" s="406"/>
      <c r="S5" s="252"/>
    </row>
    <row r="6" spans="1:20" s="256" customFormat="1" ht="7.5" customHeight="1">
      <c r="A6" s="84"/>
      <c r="B6" s="169"/>
      <c r="C6" s="143"/>
      <c r="D6" s="144"/>
      <c r="E6" s="143"/>
      <c r="F6" s="140"/>
      <c r="G6" s="140"/>
      <c r="H6" s="140"/>
      <c r="I6" s="140"/>
      <c r="J6" s="141"/>
      <c r="K6" s="141"/>
      <c r="L6" s="145"/>
      <c r="M6" s="172"/>
      <c r="N6" s="146"/>
      <c r="O6" s="178"/>
      <c r="P6" s="142"/>
      <c r="Q6" s="406"/>
      <c r="R6" s="406"/>
      <c r="S6" s="252"/>
    </row>
    <row r="7" spans="1:20" s="256" customFormat="1" ht="15" customHeight="1">
      <c r="A7" s="84"/>
      <c r="B7" s="169" t="str">
        <f>Texttabelle!$E$31</f>
        <v>Catégorie personnel :</v>
      </c>
      <c r="C7" s="143"/>
      <c r="D7" s="144"/>
      <c r="E7" s="143"/>
      <c r="F7" s="267">
        <f>Bilanz_bilan!$D$5</f>
        <v>0</v>
      </c>
      <c r="G7" s="140"/>
      <c r="H7" s="140"/>
      <c r="I7" s="140"/>
      <c r="J7" s="141"/>
      <c r="K7" s="141"/>
      <c r="L7" s="145"/>
      <c r="M7" s="172"/>
      <c r="N7" s="146"/>
      <c r="O7" s="178"/>
      <c r="P7" s="142"/>
      <c r="Q7" s="406"/>
      <c r="R7" s="406"/>
      <c r="S7" s="252"/>
    </row>
    <row r="8" spans="1:20" ht="8.25" customHeight="1">
      <c r="A8" s="77"/>
      <c r="B8" s="173"/>
      <c r="C8" s="174"/>
      <c r="D8" s="163"/>
      <c r="E8" s="163"/>
      <c r="F8" s="163"/>
      <c r="G8" s="163"/>
      <c r="H8" s="163"/>
      <c r="I8" s="163"/>
      <c r="J8" s="163"/>
      <c r="K8" s="163"/>
      <c r="L8" s="163"/>
      <c r="M8" s="163"/>
      <c r="N8" s="175"/>
      <c r="O8" s="163"/>
      <c r="P8" s="176"/>
      <c r="Q8" s="365"/>
    </row>
    <row r="9" spans="1:20" ht="7.5" customHeight="1">
      <c r="A9" s="77"/>
      <c r="B9" s="125"/>
      <c r="C9" s="126"/>
      <c r="D9" s="133" t="s">
        <v>0</v>
      </c>
      <c r="E9" s="133" t="s">
        <v>0</v>
      </c>
      <c r="F9" s="133"/>
      <c r="G9" s="133"/>
      <c r="H9" s="133"/>
      <c r="I9" s="133"/>
      <c r="J9" s="127" t="s">
        <v>0</v>
      </c>
      <c r="K9" s="127"/>
      <c r="L9" s="127"/>
      <c r="M9" s="127"/>
      <c r="N9" s="128"/>
      <c r="O9" s="127"/>
      <c r="P9" s="129"/>
      <c r="Q9" s="365"/>
    </row>
    <row r="10" spans="1:20" s="256" customFormat="1" ht="15" customHeight="1">
      <c r="A10" s="84"/>
      <c r="B10" s="125" t="str">
        <f>Texttabelle!$E$46</f>
        <v>date</v>
      </c>
      <c r="C10" s="126" t="str">
        <f>Texttabelle!$E$47</f>
        <v>JO</v>
      </c>
      <c r="D10" s="134" t="str">
        <f>Texttabelle!$E$23</f>
        <v>de</v>
      </c>
      <c r="E10" s="134" t="str">
        <f>Texttabelle!$E$24</f>
        <v>à</v>
      </c>
      <c r="F10" s="134" t="str">
        <f>Texttabelle!$E$23</f>
        <v>de</v>
      </c>
      <c r="G10" s="134" t="str">
        <f>Texttabelle!$E$24</f>
        <v>à</v>
      </c>
      <c r="H10" s="134" t="str">
        <f>Texttabelle!$E$23</f>
        <v>de</v>
      </c>
      <c r="I10" s="134" t="str">
        <f>Texttabelle!$E$24</f>
        <v>à</v>
      </c>
      <c r="J10" s="134" t="str">
        <f>Texttabelle!$E$23</f>
        <v>de</v>
      </c>
      <c r="K10" s="134" t="str">
        <f>Texttabelle!$E$24</f>
        <v>à</v>
      </c>
      <c r="L10" s="127" t="str">
        <f>Texttabelle!$E$48</f>
        <v>heures</v>
      </c>
      <c r="M10" s="127" t="str">
        <f>Texttabelle!$E$49</f>
        <v>Tot. heures</v>
      </c>
      <c r="N10" s="131" t="str">
        <f>Texttabelle!$E$32</f>
        <v>CD</v>
      </c>
      <c r="O10" s="130" t="str">
        <f>Texttabelle!$E$50</f>
        <v>correct. des heures</v>
      </c>
      <c r="P10" s="132" t="str">
        <f>Texttabelle!$E$51</f>
        <v>commentaire</v>
      </c>
      <c r="Q10" s="406"/>
      <c r="R10" s="406"/>
      <c r="S10" s="464"/>
    </row>
    <row r="11" spans="1:20" ht="7.5" customHeight="1">
      <c r="A11" s="77"/>
      <c r="B11" s="125"/>
      <c r="C11" s="126"/>
      <c r="D11" s="127"/>
      <c r="E11" s="127"/>
      <c r="F11" s="127"/>
      <c r="G11" s="127"/>
      <c r="H11" s="127"/>
      <c r="I11" s="127"/>
      <c r="J11" s="127"/>
      <c r="K11" s="127"/>
      <c r="L11" s="127"/>
      <c r="M11" s="127"/>
      <c r="N11" s="128" t="s">
        <v>0</v>
      </c>
      <c r="O11" s="127"/>
      <c r="P11" s="129"/>
      <c r="Q11" s="365"/>
    </row>
    <row r="12" spans="1:20" ht="15.75" customHeight="1">
      <c r="A12" s="77"/>
      <c r="B12" s="147">
        <f>T_01!EA9</f>
        <v>42216</v>
      </c>
      <c r="C12" s="148" t="str">
        <f>T_01!EB9</f>
        <v>Je</v>
      </c>
      <c r="D12" s="429"/>
      <c r="E12" s="430"/>
      <c r="F12" s="429"/>
      <c r="G12" s="430"/>
      <c r="H12" s="429"/>
      <c r="I12" s="430"/>
      <c r="J12" s="431"/>
      <c r="K12" s="430"/>
      <c r="L12" s="433">
        <f>SUM(T_01!DX9)</f>
        <v>0</v>
      </c>
      <c r="M12" s="434">
        <f>IF(T_01!DX9=0,0,SUM(T_01!$DX$9))</f>
        <v>0</v>
      </c>
      <c r="N12" s="428"/>
      <c r="O12" s="431"/>
      <c r="P12" s="432" t="str">
        <f>IF(T_01!ED9="",TRANSPOSE(T_01!DZ9),T_01!ED9)</f>
        <v>Nat. Feiertag / Fête nat.</v>
      </c>
      <c r="Q12" s="365">
        <f>IF(T_01!ED9="","",1)</f>
        <v>1</v>
      </c>
      <c r="R12" s="365">
        <f>IF(B12="","",VLOOKUP(B12,T_01!$EA$9:$ED$39,3,FALSE))</f>
        <v>1</v>
      </c>
      <c r="S12" s="465"/>
    </row>
    <row r="13" spans="1:20" ht="15.75" customHeight="1">
      <c r="A13" s="77"/>
      <c r="B13" s="147">
        <f>T_01!EA10</f>
        <v>42217</v>
      </c>
      <c r="C13" s="148" t="str">
        <f>T_01!EB10</f>
        <v>Ve</v>
      </c>
      <c r="D13" s="421"/>
      <c r="E13" s="422"/>
      <c r="F13" s="421"/>
      <c r="G13" s="422"/>
      <c r="H13" s="335"/>
      <c r="I13" s="337"/>
      <c r="J13" s="336"/>
      <c r="K13" s="337"/>
      <c r="L13" s="368">
        <f>SUM(T_01!DX10)</f>
        <v>0</v>
      </c>
      <c r="M13" s="369">
        <f>IF(T_01!DX10=0,0,SUM(T_01!$DX$9+T_01!DX10))</f>
        <v>0</v>
      </c>
      <c r="N13" s="277"/>
      <c r="O13" s="9"/>
      <c r="P13" s="279" t="str">
        <f>IF(T_01!ED10="",TRANSPOSE(T_01!DZ10),T_01!ED10)</f>
        <v xml:space="preserve"> </v>
      </c>
      <c r="Q13" s="365" t="str">
        <f>IF(T_01!ED10="","",1)</f>
        <v/>
      </c>
      <c r="R13" s="365">
        <f>IF(B13="","",VLOOKUP(B13,T_01!$EA$9:$ED$39,3,FALSE))</f>
        <v>0</v>
      </c>
      <c r="S13" s="465"/>
    </row>
    <row r="14" spans="1:20" ht="15.75" customHeight="1">
      <c r="A14" s="77"/>
      <c r="B14" s="147">
        <f>T_01!EA11</f>
        <v>42218</v>
      </c>
      <c r="C14" s="148" t="str">
        <f>T_01!EB11</f>
        <v>Sa</v>
      </c>
      <c r="D14" s="338"/>
      <c r="E14" s="339"/>
      <c r="F14" s="338"/>
      <c r="G14" s="339"/>
      <c r="H14" s="550"/>
      <c r="I14" s="342"/>
      <c r="J14" s="341"/>
      <c r="K14" s="342"/>
      <c r="L14" s="341">
        <f>SUM(T_01!DX11)</f>
        <v>0</v>
      </c>
      <c r="M14" s="342">
        <f>IF(T_01!DX11=0,0,SUM(T_01!$DX$9+T_01!DX10+T_01!DX11))</f>
        <v>0</v>
      </c>
      <c r="N14" s="348"/>
      <c r="O14" s="340"/>
      <c r="P14" s="115" t="str">
        <f>IF(T_01!ED11="",TRANSPOSE(T_01!DZ11),T_01!ED11)</f>
        <v xml:space="preserve"> </v>
      </c>
      <c r="Q14" s="365" t="str">
        <f>IF(T_01!ED11="","",1)</f>
        <v/>
      </c>
      <c r="R14" s="365">
        <f>IF(B14="","",VLOOKUP(B14,T_01!$EA$9:$ED$39,3,FALSE))</f>
        <v>0</v>
      </c>
      <c r="S14" s="465"/>
    </row>
    <row r="15" spans="1:20" ht="15.75" customHeight="1">
      <c r="A15" s="77"/>
      <c r="B15" s="147">
        <f>T_01!EA12</f>
        <v>42219</v>
      </c>
      <c r="C15" s="148" t="str">
        <f>T_01!EB12</f>
        <v>Di</v>
      </c>
      <c r="D15" s="338"/>
      <c r="E15" s="339"/>
      <c r="F15" s="338"/>
      <c r="G15" s="339"/>
      <c r="H15" s="550"/>
      <c r="I15" s="342"/>
      <c r="J15" s="341"/>
      <c r="K15" s="342"/>
      <c r="L15" s="341">
        <f>SUM(T_01!DX12)</f>
        <v>0</v>
      </c>
      <c r="M15" s="342">
        <f>IF(T_01!DX12=0,0,SUM(T_01!$DX$9+T_01!DX10+T_01!DX11+T_01!DX12))</f>
        <v>0</v>
      </c>
      <c r="N15" s="348"/>
      <c r="O15" s="340"/>
      <c r="P15" s="115" t="str">
        <f>IF(T_01!ED12="",TRANSPOSE(T_01!DZ12),T_01!ED12)</f>
        <v xml:space="preserve"> </v>
      </c>
      <c r="Q15" s="365" t="str">
        <f>IF(T_01!ED12="","",1)</f>
        <v/>
      </c>
      <c r="R15" s="365">
        <f>IF(B15="","",VLOOKUP(B15,T_01!$EA$9:$ED$39,3,FALSE))</f>
        <v>0</v>
      </c>
      <c r="S15" s="554">
        <f>SUM(L12:L15)</f>
        <v>0</v>
      </c>
    </row>
    <row r="16" spans="1:20" ht="15.75" customHeight="1">
      <c r="A16" s="77"/>
      <c r="B16" s="147">
        <f>T_01!EA13</f>
        <v>42220</v>
      </c>
      <c r="C16" s="148" t="str">
        <f>T_01!EB13</f>
        <v>Lu</v>
      </c>
      <c r="D16" s="421"/>
      <c r="E16" s="422"/>
      <c r="F16" s="421"/>
      <c r="G16" s="422"/>
      <c r="H16" s="421"/>
      <c r="I16" s="422"/>
      <c r="J16" s="9"/>
      <c r="K16" s="422"/>
      <c r="L16" s="368">
        <f>SUM(T_01!DX13)</f>
        <v>0</v>
      </c>
      <c r="M16" s="369">
        <f>IF(T_01!DX13=0,0,SUM(T_01!$DX$9+T_01!DX10+T_01!DX11+T_01!DX12+T_01!DX13))</f>
        <v>0</v>
      </c>
      <c r="N16" s="277"/>
      <c r="O16" s="9"/>
      <c r="P16" s="279" t="str">
        <f>IF(T_01!ED13="",TRANSPOSE(T_01!DZ13),T_01!ED13)</f>
        <v xml:space="preserve"> </v>
      </c>
      <c r="Q16" s="365" t="str">
        <f>IF(T_01!ED13="","",1)</f>
        <v/>
      </c>
      <c r="R16" s="365">
        <f>IF(B16="","",VLOOKUP(B16,T_01!$EA$9:$ED$39,3,FALSE))</f>
        <v>0</v>
      </c>
      <c r="S16" s="399"/>
      <c r="T16" s="439"/>
    </row>
    <row r="17" spans="1:20" ht="15.75" customHeight="1">
      <c r="A17" s="77"/>
      <c r="B17" s="147">
        <f>T_01!EA14</f>
        <v>42221</v>
      </c>
      <c r="C17" s="148" t="str">
        <f>T_01!EB14</f>
        <v>Ma</v>
      </c>
      <c r="D17" s="421"/>
      <c r="E17" s="422"/>
      <c r="F17" s="421"/>
      <c r="G17" s="422"/>
      <c r="H17" s="421"/>
      <c r="I17" s="422"/>
      <c r="J17" s="9"/>
      <c r="K17" s="422"/>
      <c r="L17" s="368">
        <f>SUM(T_01!DX14)</f>
        <v>0</v>
      </c>
      <c r="M17" s="369">
        <f>IF(T_01!DX14=0,0,SUM(T_01!$DX$9+T_01!DX10+T_01!DX11+T_01!DX12+T_01!DX13+T_01!DX14))</f>
        <v>0</v>
      </c>
      <c r="N17" s="277"/>
      <c r="O17" s="9"/>
      <c r="P17" s="279" t="str">
        <f>IF(T_01!ED14="",TRANSPOSE(T_01!DZ14),T_01!ED14)</f>
        <v xml:space="preserve"> </v>
      </c>
      <c r="Q17" s="365" t="str">
        <f>IF(T_01!ED14="","",1)</f>
        <v/>
      </c>
      <c r="R17" s="365">
        <f>IF(B17="","",VLOOKUP(B17,T_01!$EA$9:$ED$39,3,FALSE))</f>
        <v>0</v>
      </c>
      <c r="S17" s="400"/>
    </row>
    <row r="18" spans="1:20" ht="15.75" customHeight="1">
      <c r="A18" s="77"/>
      <c r="B18" s="147">
        <f>T_01!EA15</f>
        <v>42222</v>
      </c>
      <c r="C18" s="148" t="str">
        <f>T_01!EB15</f>
        <v>Me</v>
      </c>
      <c r="D18" s="421"/>
      <c r="E18" s="422"/>
      <c r="F18" s="421"/>
      <c r="G18" s="422"/>
      <c r="H18" s="335"/>
      <c r="I18" s="337"/>
      <c r="J18" s="336"/>
      <c r="K18" s="337"/>
      <c r="L18" s="368">
        <f>SUM(T_01!DX15)</f>
        <v>0</v>
      </c>
      <c r="M18" s="369">
        <f>IF(T_01!DX15=0,0,SUM(T_01!$DX$9+T_01!DX10+T_01!DX11+T_01!DX12+T_01!DX13+T_01!DX14+T_01!DX15))</f>
        <v>0</v>
      </c>
      <c r="N18" s="277"/>
      <c r="O18" s="9"/>
      <c r="P18" s="279" t="str">
        <f>IF(T_01!ED15="",TRANSPOSE(T_01!DZ15),T_01!ED15)</f>
        <v xml:space="preserve"> </v>
      </c>
      <c r="Q18" s="365" t="str">
        <f>IF(T_01!ED15="","",1)</f>
        <v/>
      </c>
      <c r="R18" s="365">
        <f>IF(B18="","",VLOOKUP(B18,T_01!$EA$9:$ED$39,3,FALSE))</f>
        <v>0</v>
      </c>
      <c r="S18" s="465"/>
    </row>
    <row r="19" spans="1:20" ht="15.75" customHeight="1">
      <c r="A19" s="77"/>
      <c r="B19" s="147">
        <f>T_01!EA16</f>
        <v>42223</v>
      </c>
      <c r="C19" s="148" t="str">
        <f>T_01!EB16</f>
        <v>Je</v>
      </c>
      <c r="D19" s="421"/>
      <c r="E19" s="422"/>
      <c r="F19" s="421"/>
      <c r="G19" s="422"/>
      <c r="H19" s="335"/>
      <c r="I19" s="337"/>
      <c r="J19" s="336"/>
      <c r="K19" s="337"/>
      <c r="L19" s="368">
        <f>SUM(T_01!DX16)</f>
        <v>0</v>
      </c>
      <c r="M19" s="369">
        <f>IF(T_01!DX16=0,0,SUM(T_01!$DX$9+T_01!DX10+T_01!DX11+T_01!DX12+T_01!DX13+T_01!DX14+T_01!DX15+T_01!DX16))</f>
        <v>0</v>
      </c>
      <c r="N19" s="277"/>
      <c r="O19" s="9"/>
      <c r="P19" s="279" t="str">
        <f>IF(T_01!ED16="",TRANSPOSE(T_01!DZ16),T_01!ED16)</f>
        <v xml:space="preserve"> </v>
      </c>
      <c r="Q19" s="365" t="str">
        <f>IF(T_01!ED16="","",1)</f>
        <v/>
      </c>
      <c r="R19" s="365">
        <f>IF(B19="","",VLOOKUP(B19,T_01!$EA$9:$ED$39,3,FALSE))</f>
        <v>0</v>
      </c>
      <c r="S19" s="465"/>
    </row>
    <row r="20" spans="1:20" ht="15.75" customHeight="1">
      <c r="A20" s="77"/>
      <c r="B20" s="147">
        <f>T_01!EA17</f>
        <v>42224</v>
      </c>
      <c r="C20" s="148" t="str">
        <f>T_01!EB17</f>
        <v>Ve</v>
      </c>
      <c r="D20" s="421"/>
      <c r="E20" s="422"/>
      <c r="F20" s="421"/>
      <c r="G20" s="422"/>
      <c r="H20" s="335"/>
      <c r="I20" s="337"/>
      <c r="J20" s="336"/>
      <c r="K20" s="337"/>
      <c r="L20" s="368">
        <f>SUM(T_01!DX17)</f>
        <v>0</v>
      </c>
      <c r="M20" s="369">
        <f>IF(T_01!DX17=0,0,SUM(T_01!$DX$9+T_01!DX10+T_01!DX11+T_01!DX12+T_01!DX13+T_01!DX14+T_01!DX15+T_01!DX16+T_01!DX17))</f>
        <v>0</v>
      </c>
      <c r="N20" s="277"/>
      <c r="O20" s="9"/>
      <c r="P20" s="279" t="str">
        <f>IF(T_01!ED17="",TRANSPOSE(T_01!DZ17),T_01!ED17)</f>
        <v xml:space="preserve"> </v>
      </c>
      <c r="Q20" s="365" t="str">
        <f>IF(T_01!ED17="","",1)</f>
        <v/>
      </c>
      <c r="R20" s="365">
        <f>IF(B20="","",VLOOKUP(B20,T_01!$EA$9:$ED$39,3,FALSE))</f>
        <v>0</v>
      </c>
      <c r="S20" s="465"/>
    </row>
    <row r="21" spans="1:20" ht="15.75" customHeight="1">
      <c r="A21" s="77"/>
      <c r="B21" s="147">
        <f>T_01!EA18</f>
        <v>42225</v>
      </c>
      <c r="C21" s="148" t="str">
        <f>T_01!EB18</f>
        <v>Sa</v>
      </c>
      <c r="D21" s="338"/>
      <c r="E21" s="339"/>
      <c r="F21" s="338"/>
      <c r="G21" s="339"/>
      <c r="H21" s="550"/>
      <c r="I21" s="342"/>
      <c r="J21" s="341"/>
      <c r="K21" s="342"/>
      <c r="L21" s="341">
        <f>SUM(T_01!DX18)</f>
        <v>0</v>
      </c>
      <c r="M21" s="342">
        <f>IF(T_01!DX18=0,0,SUM(T_01!$DX$9+T_01!DX10+T_01!DX11+T_01!DX12+T_01!DX13+T_01!DX14+T_01!DX15+T_01!DX16+T_01!DX17+T_01!DX18))</f>
        <v>0</v>
      </c>
      <c r="N21" s="348"/>
      <c r="O21" s="340"/>
      <c r="P21" s="115" t="str">
        <f>IF(T_01!ED18="",TRANSPOSE(T_01!DZ18),T_01!ED18)</f>
        <v xml:space="preserve"> </v>
      </c>
      <c r="Q21" s="365" t="str">
        <f>IF(T_01!ED18="","",1)</f>
        <v/>
      </c>
      <c r="R21" s="365">
        <f>IF(B21="","",VLOOKUP(B21,T_01!$EA$9:$ED$39,3,FALSE))</f>
        <v>0</v>
      </c>
      <c r="S21" s="465"/>
    </row>
    <row r="22" spans="1:20" ht="15.75" customHeight="1">
      <c r="A22" s="77"/>
      <c r="B22" s="147">
        <f>T_01!EA19</f>
        <v>42226</v>
      </c>
      <c r="C22" s="148" t="str">
        <f>T_01!EB19</f>
        <v>Di</v>
      </c>
      <c r="D22" s="338"/>
      <c r="E22" s="339"/>
      <c r="F22" s="338"/>
      <c r="G22" s="339"/>
      <c r="H22" s="550"/>
      <c r="I22" s="342"/>
      <c r="J22" s="341"/>
      <c r="K22" s="342"/>
      <c r="L22" s="341">
        <f>SUM(T_01!DX19)</f>
        <v>0</v>
      </c>
      <c r="M22" s="342">
        <f>IF(T_01!DX19=0,0,SUM(T_01!$DX$9+T_01!DX10+T_01!DX11+T_01!DX12+T_01!DX13+T_01!DX14+T_01!DX15+T_01!DX16+T_01!DX17+T_01!DX18+T_01!DX19))</f>
        <v>0</v>
      </c>
      <c r="N22" s="348"/>
      <c r="O22" s="340"/>
      <c r="P22" s="115" t="str">
        <f>IF(T_01!ED19="",TRANSPOSE(T_01!DZ19),T_01!ED19)</f>
        <v xml:space="preserve"> </v>
      </c>
      <c r="Q22" s="365" t="str">
        <f>IF(T_01!ED19="","",1)</f>
        <v/>
      </c>
      <c r="R22" s="365">
        <f>IF(B22="","",VLOOKUP(B22,T_01!$EA$9:$ED$39,3,FALSE))</f>
        <v>0</v>
      </c>
      <c r="S22" s="554">
        <f>SUM(L16:L22)</f>
        <v>0</v>
      </c>
    </row>
    <row r="23" spans="1:20" ht="15.75" customHeight="1">
      <c r="A23" s="77"/>
      <c r="B23" s="147">
        <f>T_01!EA20</f>
        <v>42227</v>
      </c>
      <c r="C23" s="148" t="str">
        <f>T_01!EB20</f>
        <v>Lu</v>
      </c>
      <c r="D23" s="421"/>
      <c r="E23" s="422"/>
      <c r="F23" s="421"/>
      <c r="G23" s="422"/>
      <c r="H23" s="421"/>
      <c r="I23" s="422"/>
      <c r="J23" s="9"/>
      <c r="K23" s="422"/>
      <c r="L23" s="368">
        <f>SUM(T_01!DX20)</f>
        <v>0</v>
      </c>
      <c r="M23" s="369">
        <f>IF(T_01!DX20=0,0,SUM(T_01!$DX$9+T_01!DX10+T_01!DX11+T_01!DX12+T_01!DX13+T_01!DX14+T_01!DX15+T_01!DX16+T_01!DX17+T_01!DX18+T_01!DX19+T_01!DX20))</f>
        <v>0</v>
      </c>
      <c r="N23" s="277"/>
      <c r="O23" s="9"/>
      <c r="P23" s="279" t="str">
        <f>IF(T_01!ED20="",TRANSPOSE(T_01!DZ20),T_01!ED20)</f>
        <v xml:space="preserve"> </v>
      </c>
      <c r="Q23" s="365" t="str">
        <f>IF(T_01!ED20="","",1)</f>
        <v/>
      </c>
      <c r="R23" s="365">
        <f>IF(B23="","",VLOOKUP(B23,T_01!$EA$9:$ED$39,3,FALSE))</f>
        <v>0</v>
      </c>
      <c r="S23" s="399"/>
      <c r="T23" s="439"/>
    </row>
    <row r="24" spans="1:20" ht="15.75" customHeight="1">
      <c r="A24" s="77"/>
      <c r="B24" s="147">
        <f>T_01!EA21</f>
        <v>42228</v>
      </c>
      <c r="C24" s="148" t="str">
        <f>T_01!EB21</f>
        <v>Ma</v>
      </c>
      <c r="D24" s="421"/>
      <c r="E24" s="422"/>
      <c r="F24" s="421"/>
      <c r="G24" s="422"/>
      <c r="H24" s="421"/>
      <c r="I24" s="422"/>
      <c r="J24" s="9"/>
      <c r="K24" s="422"/>
      <c r="L24" s="368">
        <f>SUM(T_01!DX21)</f>
        <v>0</v>
      </c>
      <c r="M24" s="369">
        <f>IF(T_01!DX21=0,0,SUM(T_01!$DX$9+T_01!DX10+T_01!DX11+T_01!DX12+T_01!DX13+T_01!DX14+T_01!DX15+T_01!DX16+T_01!DX17+T_01!DX18+T_01!DX19+T_01!DX20+T_01!DX21))</f>
        <v>0</v>
      </c>
      <c r="N24" s="277"/>
      <c r="O24" s="9"/>
      <c r="P24" s="279" t="str">
        <f>IF(T_01!ED21="",TRANSPOSE(T_01!DZ21),T_01!ED21)</f>
        <v xml:space="preserve"> </v>
      </c>
      <c r="Q24" s="365" t="str">
        <f>IF(T_01!ED21="","",1)</f>
        <v/>
      </c>
      <c r="R24" s="365">
        <f>IF(B24="","",VLOOKUP(B24,T_01!$EA$9:$ED$39,3,FALSE))</f>
        <v>0</v>
      </c>
      <c r="S24" s="400"/>
    </row>
    <row r="25" spans="1:20" ht="15.75" customHeight="1">
      <c r="A25" s="77"/>
      <c r="B25" s="147">
        <f>T_01!EA22</f>
        <v>42229</v>
      </c>
      <c r="C25" s="148" t="str">
        <f>T_01!EB22</f>
        <v>Me</v>
      </c>
      <c r="D25" s="421"/>
      <c r="E25" s="422"/>
      <c r="F25" s="421"/>
      <c r="G25" s="422"/>
      <c r="H25" s="335"/>
      <c r="I25" s="337"/>
      <c r="J25" s="336"/>
      <c r="K25" s="337"/>
      <c r="L25" s="368">
        <f>SUM(T_01!DX22)</f>
        <v>0</v>
      </c>
      <c r="M25" s="369">
        <f>IF(T_01!DX22=0,0,SUM(T_01!$DX$9+T_01!DX10+T_01!DX11+T_01!DX12+T_01!DX13+T_01!DX14+T_01!DX15+T_01!DX16+T_01!DX17+T_01!DX18+T_01!DX19+T_01!DX20+T_01!DX21+T_01!DX22))</f>
        <v>0</v>
      </c>
      <c r="N25" s="277"/>
      <c r="O25" s="9"/>
      <c r="P25" s="279" t="str">
        <f>IF(T_01!ED22="",TRANSPOSE(T_01!DZ22),T_01!ED22)</f>
        <v xml:space="preserve"> </v>
      </c>
      <c r="Q25" s="365" t="str">
        <f>IF(T_01!ED22="","",1)</f>
        <v/>
      </c>
      <c r="R25" s="365">
        <f>IF(B25="","",VLOOKUP(B25,T_01!$EA$9:$ED$39,3,FALSE))</f>
        <v>0</v>
      </c>
      <c r="S25" s="465"/>
    </row>
    <row r="26" spans="1:20" ht="15.75" customHeight="1">
      <c r="A26" s="77"/>
      <c r="B26" s="147">
        <f>T_01!EA23</f>
        <v>42230</v>
      </c>
      <c r="C26" s="148" t="str">
        <f>T_01!EB23</f>
        <v>Je</v>
      </c>
      <c r="D26" s="421"/>
      <c r="E26" s="422"/>
      <c r="F26" s="421"/>
      <c r="G26" s="422"/>
      <c r="H26" s="335"/>
      <c r="I26" s="337"/>
      <c r="J26" s="336"/>
      <c r="K26" s="337"/>
      <c r="L26" s="368">
        <f>SUM(T_01!DX23)</f>
        <v>0</v>
      </c>
      <c r="M26" s="369">
        <f>IF(T_01!DX23=0,0,SUM(T_01!$DX$9+T_01!DX10+T_01!DX11+T_01!DX12+T_01!DX13+T_01!DX14+T_01!DX15+T_01!DX16+T_01!DX17+T_01!DX18+T_01!DX19+T_01!DX20+T_01!DX21+T_01!DX22+T_01!DX23))</f>
        <v>0</v>
      </c>
      <c r="N26" s="277"/>
      <c r="O26" s="9"/>
      <c r="P26" s="279" t="str">
        <f>IF(T_01!ED23="",TRANSPOSE(T_01!DZ23),T_01!ED23)</f>
        <v xml:space="preserve"> </v>
      </c>
      <c r="Q26" s="365" t="str">
        <f>IF(T_01!ED23="","",1)</f>
        <v/>
      </c>
      <c r="R26" s="365">
        <f>IF(B26="","",VLOOKUP(B26,T_01!$EA$9:$ED$39,3,FALSE))</f>
        <v>0</v>
      </c>
      <c r="S26" s="465"/>
    </row>
    <row r="27" spans="1:20" ht="15.75" customHeight="1">
      <c r="A27" s="77"/>
      <c r="B27" s="147">
        <f>T_01!EA24</f>
        <v>42231</v>
      </c>
      <c r="C27" s="148" t="str">
        <f>T_01!EB24</f>
        <v>Ve</v>
      </c>
      <c r="D27" s="421"/>
      <c r="E27" s="422"/>
      <c r="F27" s="421"/>
      <c r="G27" s="422"/>
      <c r="H27" s="335"/>
      <c r="I27" s="337"/>
      <c r="J27" s="336"/>
      <c r="K27" s="337"/>
      <c r="L27" s="368">
        <f>SUM(T_01!DX24)</f>
        <v>0</v>
      </c>
      <c r="M27" s="369">
        <f>IF(T_01!DX24=0,0,SUM(T_01!$DX$9+T_01!DX10+T_01!DX11+T_01!DX12+T_01!DX13+T_01!DX14+T_01!DX15+T_01!DX16+T_01!DX17+T_01!DX18+T_01!DX19+T_01!DX20+T_01!DX21+T_01!DX22+T_01!DX23+T_01!DX24))</f>
        <v>0</v>
      </c>
      <c r="N27" s="277"/>
      <c r="O27" s="9"/>
      <c r="P27" s="279" t="str">
        <f>IF(T_01!ED24="",TRANSPOSE(T_01!DZ24),T_01!ED24)</f>
        <v xml:space="preserve"> </v>
      </c>
      <c r="Q27" s="365" t="str">
        <f>IF(T_01!ED24="","",1)</f>
        <v/>
      </c>
      <c r="R27" s="365">
        <f>IF(B27="","",VLOOKUP(B27,T_01!$EA$9:$ED$39,3,FALSE))</f>
        <v>0</v>
      </c>
      <c r="S27" s="465"/>
    </row>
    <row r="28" spans="1:20" ht="15.75" customHeight="1">
      <c r="A28" s="77"/>
      <c r="B28" s="147">
        <f>T_01!EA25</f>
        <v>42232</v>
      </c>
      <c r="C28" s="148" t="str">
        <f>T_01!EB25</f>
        <v>Sa</v>
      </c>
      <c r="D28" s="338"/>
      <c r="E28" s="339"/>
      <c r="F28" s="338"/>
      <c r="G28" s="339"/>
      <c r="H28" s="550"/>
      <c r="I28" s="342"/>
      <c r="J28" s="341"/>
      <c r="K28" s="342"/>
      <c r="L28" s="341">
        <f>SUM(T_01!DX25)</f>
        <v>0</v>
      </c>
      <c r="M28" s="342">
        <f>IF(T_01!DX25=0,0,SUM(T_01!$DX$9+T_01!DX10+T_01!DX11+T_01!DX12+T_01!DX13+T_01!DX14+T_01!DX15+T_01!DX16+T_01!DX17+T_01!DX18+T_01!DX19+T_01!DX20+T_01!DX21+T_01!DX22+T_01!DX23+T_01!DX24+T_01!DX25))</f>
        <v>0</v>
      </c>
      <c r="N28" s="348"/>
      <c r="O28" s="340"/>
      <c r="P28" s="115" t="str">
        <f>IF(T_01!ED25="",TRANSPOSE(T_01!DZ25),T_01!ED25)</f>
        <v xml:space="preserve"> </v>
      </c>
      <c r="Q28" s="365" t="str">
        <f>IF(T_01!ED25="","",1)</f>
        <v/>
      </c>
      <c r="R28" s="365">
        <f>IF(B28="","",VLOOKUP(B28,T_01!$EA$9:$ED$39,3,FALSE))</f>
        <v>0</v>
      </c>
      <c r="S28" s="465"/>
    </row>
    <row r="29" spans="1:20" ht="15.75" customHeight="1">
      <c r="A29" s="77"/>
      <c r="B29" s="147">
        <f>T_01!EA26</f>
        <v>42233</v>
      </c>
      <c r="C29" s="148" t="str">
        <f>T_01!EB26</f>
        <v>Di</v>
      </c>
      <c r="D29" s="338"/>
      <c r="E29" s="339"/>
      <c r="F29" s="338"/>
      <c r="G29" s="339"/>
      <c r="H29" s="550"/>
      <c r="I29" s="342"/>
      <c r="J29" s="341"/>
      <c r="K29" s="342"/>
      <c r="L29" s="341">
        <f>SUM(T_01!DX26)</f>
        <v>0</v>
      </c>
      <c r="M29" s="342">
        <f>IF(T_01!DX26=0,0,SUM(T_01!$DX$9+T_01!DX10+T_01!DX11+T_01!DX12+T_01!DX13+T_01!DX14+T_01!DX15+T_01!DX16+T_01!DX17+T_01!DX18+T_01!DX19+T_01!DX20+T_01!DX21+T_01!DX22+T_01!DX23+T_01!DX24+T_01!DX25+T_01!DX26))</f>
        <v>0</v>
      </c>
      <c r="N29" s="348"/>
      <c r="O29" s="340"/>
      <c r="P29" s="115" t="str">
        <f>IF(T_01!ED26="",TRANSPOSE(T_01!DZ26),T_01!ED26)</f>
        <v xml:space="preserve"> </v>
      </c>
      <c r="Q29" s="365" t="str">
        <f>IF(T_01!ED26="","",1)</f>
        <v/>
      </c>
      <c r="R29" s="365">
        <f>IF(B29="","",VLOOKUP(B29,T_01!$EA$9:$ED$39,3,FALSE))</f>
        <v>0</v>
      </c>
      <c r="S29" s="554">
        <f>SUM(L23:L29)</f>
        <v>0</v>
      </c>
    </row>
    <row r="30" spans="1:20" ht="15.75" customHeight="1">
      <c r="A30" s="77"/>
      <c r="B30" s="147">
        <f>T_01!EA27</f>
        <v>42234</v>
      </c>
      <c r="C30" s="148" t="str">
        <f>T_01!EB27</f>
        <v>Lu</v>
      </c>
      <c r="D30" s="421"/>
      <c r="E30" s="422"/>
      <c r="F30" s="421"/>
      <c r="G30" s="422"/>
      <c r="H30" s="421"/>
      <c r="I30" s="422"/>
      <c r="J30" s="9"/>
      <c r="K30" s="422"/>
      <c r="L30" s="368">
        <f>SUM(T_01!DX27)</f>
        <v>0</v>
      </c>
      <c r="M30" s="369">
        <f>IF(T_01!DX27=0,0,SUM(T_01!$DX$9+T_01!DX10+T_01!DX11+T_01!DX12+T_01!DX13+T_01!DX14+T_01!DX15+T_01!DX16+T_01!DX17+T_01!DX18+T_01!DX19+T_01!DX20+T_01!DX21+T_01!DX22+T_01!DX23+T_01!DX24+T_01!DX25+T_01!DX26+T_01!DX27))</f>
        <v>0</v>
      </c>
      <c r="N30" s="277"/>
      <c r="O30" s="9"/>
      <c r="P30" s="279" t="str">
        <f>IF(T_01!ED27="",TRANSPOSE(T_01!DZ27),T_01!ED27)</f>
        <v xml:space="preserve"> </v>
      </c>
      <c r="Q30" s="365" t="str">
        <f>IF(T_01!ED27="","",1)</f>
        <v/>
      </c>
      <c r="R30" s="365">
        <f>IF(B30="","",VLOOKUP(B30,T_01!$EA$9:$ED$39,3,FALSE))</f>
        <v>0</v>
      </c>
      <c r="S30" s="399"/>
      <c r="T30" s="439"/>
    </row>
    <row r="31" spans="1:20" ht="15.75" customHeight="1">
      <c r="A31" s="77"/>
      <c r="B31" s="147">
        <f>T_01!EA28</f>
        <v>42235</v>
      </c>
      <c r="C31" s="148" t="str">
        <f>T_01!EB28</f>
        <v>Ma</v>
      </c>
      <c r="D31" s="421"/>
      <c r="E31" s="422"/>
      <c r="F31" s="421"/>
      <c r="G31" s="422"/>
      <c r="H31" s="421"/>
      <c r="I31" s="422"/>
      <c r="J31" s="9"/>
      <c r="K31" s="422"/>
      <c r="L31" s="368">
        <f>SUM(T_01!DX28)</f>
        <v>0</v>
      </c>
      <c r="M31" s="369">
        <f>IF(T_01!DX28=0,0,SUM(T_01!$DX$9+T_01!DX10+T_01!DX11+T_01!DX12+T_01!DX13+T_01!DX14+T_01!DX15+T_01!DX16+T_01!DX17+T_01!DX18+T_01!DX19+T_01!DX20+T_01!DX21+T_01!DX22+T_01!DX23+T_01!DX24+T_01!DX25+T_01!DX26+T_01!DX27+T_01!DX28))</f>
        <v>0</v>
      </c>
      <c r="N31" s="277"/>
      <c r="O31" s="9"/>
      <c r="P31" s="279" t="str">
        <f>IF(T_01!ED28="",TRANSPOSE(T_01!DZ28),T_01!ED28)</f>
        <v xml:space="preserve"> </v>
      </c>
      <c r="Q31" s="365" t="str">
        <f>IF(T_01!ED28="","",1)</f>
        <v/>
      </c>
      <c r="R31" s="365">
        <f>IF(B31="","",VLOOKUP(B31,T_01!$EA$9:$ED$39,3,FALSE))</f>
        <v>0</v>
      </c>
      <c r="S31" s="400"/>
    </row>
    <row r="32" spans="1:20" ht="15.75" customHeight="1">
      <c r="A32" s="77"/>
      <c r="B32" s="147">
        <f>T_01!EA29</f>
        <v>42236</v>
      </c>
      <c r="C32" s="148" t="str">
        <f>T_01!EB29</f>
        <v>Me</v>
      </c>
      <c r="D32" s="421"/>
      <c r="E32" s="422"/>
      <c r="F32" s="421"/>
      <c r="G32" s="422"/>
      <c r="H32" s="335"/>
      <c r="I32" s="337"/>
      <c r="J32" s="336"/>
      <c r="K32" s="337"/>
      <c r="L32" s="368">
        <f>SUM(T_01!DX29)</f>
        <v>0</v>
      </c>
      <c r="M32" s="369">
        <f>IF(T_01!DX29=0,0,SUM(T_01!$DX$9+T_01!DX10+T_01!DX11+T_01!DX12+T_01!DX13+T_01!DX14+T_01!DX15+T_01!DX16+T_01!DX17+T_01!DX18+T_01!DX19+T_01!DX20+T_01!DX21+T_01!DX22+T_01!DX23+T_01!DX24+T_01!DX25+T_01!DX26+T_01!DX27+T_01!DX28+T_01!DX29))</f>
        <v>0</v>
      </c>
      <c r="N32" s="277"/>
      <c r="O32" s="9"/>
      <c r="P32" s="279" t="str">
        <f>IF(T_01!ED29="",TRANSPOSE(T_01!DZ29),T_01!ED29)</f>
        <v xml:space="preserve"> </v>
      </c>
      <c r="Q32" s="365" t="str">
        <f>IF(T_01!ED29="","",1)</f>
        <v/>
      </c>
      <c r="R32" s="365">
        <f>IF(B32="","",VLOOKUP(B32,T_01!$EA$9:$ED$39,3,FALSE))</f>
        <v>0</v>
      </c>
      <c r="S32" s="465"/>
    </row>
    <row r="33" spans="1:20" ht="15.75" customHeight="1">
      <c r="A33" s="77"/>
      <c r="B33" s="147">
        <f>T_01!EA30</f>
        <v>42237</v>
      </c>
      <c r="C33" s="148" t="str">
        <f>T_01!EB30</f>
        <v>Je</v>
      </c>
      <c r="D33" s="421"/>
      <c r="E33" s="422"/>
      <c r="F33" s="421"/>
      <c r="G33" s="422"/>
      <c r="H33" s="335"/>
      <c r="I33" s="337"/>
      <c r="J33" s="336"/>
      <c r="K33" s="337"/>
      <c r="L33" s="368">
        <f>SUM(T_01!DX30)</f>
        <v>0</v>
      </c>
      <c r="M33" s="369">
        <f>IF(T_01!DX30=0,0,SUM(T_01!$DX$9+T_01!DX10+T_01!DX11+T_01!DX12+T_01!DX13+T_01!DX14+T_01!DX15+T_01!DX16+T_01!DX17+T_01!DX18+T_01!DX19+T_01!DX20+T_01!DX21+T_01!DX22+T_01!DX23+T_01!DX24+T_01!DX25+T_01!DX26+T_01!DX27+T_01!DX28+T_01!DX29+T_01!DX30))</f>
        <v>0</v>
      </c>
      <c r="N33" s="277"/>
      <c r="O33" s="9"/>
      <c r="P33" s="279" t="str">
        <f>IF(T_01!ED30="",TRANSPOSE(T_01!DZ30),T_01!ED30)</f>
        <v xml:space="preserve"> </v>
      </c>
      <c r="Q33" s="365" t="str">
        <f>IF(T_01!ED30="","",1)</f>
        <v/>
      </c>
      <c r="R33" s="365">
        <f>IF(B33="","",VLOOKUP(B33,T_01!$EA$9:$ED$39,3,FALSE))</f>
        <v>0</v>
      </c>
      <c r="S33" s="465"/>
    </row>
    <row r="34" spans="1:20" ht="15.75" customHeight="1">
      <c r="A34" s="77"/>
      <c r="B34" s="147">
        <f>T_01!EA31</f>
        <v>42238</v>
      </c>
      <c r="C34" s="148" t="str">
        <f>T_01!EB31</f>
        <v>Ve</v>
      </c>
      <c r="D34" s="421"/>
      <c r="E34" s="422"/>
      <c r="F34" s="421"/>
      <c r="G34" s="422"/>
      <c r="H34" s="335"/>
      <c r="I34" s="337"/>
      <c r="J34" s="336"/>
      <c r="K34" s="337"/>
      <c r="L34" s="368">
        <f>SUM(T_01!DX31)</f>
        <v>0</v>
      </c>
      <c r="M34" s="369">
        <f>IF(T_01!DX31=0,0,SUM(T_01!$DX$9+T_01!DX10+T_01!DX11+T_01!DX12+T_01!DX13+T_01!DX14+T_01!DX15+T_01!DX16+T_01!DX17+T_01!DX18+T_01!DX19+T_01!DX20+T_01!DX21+T_01!DX22+T_01!DX23+T_01!DX24+T_01!DX25+T_01!DX26+T_01!DX27+T_01!DX28+T_01!DX29+T_01!DX30+T_01!DX31))</f>
        <v>0</v>
      </c>
      <c r="N34" s="277"/>
      <c r="O34" s="9"/>
      <c r="P34" s="279" t="str">
        <f>IF(T_01!ED31="",TRANSPOSE(T_01!DZ31),T_01!ED31)</f>
        <v xml:space="preserve"> </v>
      </c>
      <c r="Q34" s="365" t="str">
        <f>IF(T_01!ED31="","",1)</f>
        <v/>
      </c>
      <c r="R34" s="365">
        <f>IF(B34="","",VLOOKUP(B34,T_01!$EA$9:$ED$39,3,FALSE))</f>
        <v>0</v>
      </c>
      <c r="S34" s="465"/>
    </row>
    <row r="35" spans="1:20" ht="15.75" customHeight="1">
      <c r="A35" s="77"/>
      <c r="B35" s="147">
        <f>T_01!EA32</f>
        <v>42239</v>
      </c>
      <c r="C35" s="148" t="str">
        <f>T_01!EB32</f>
        <v>Sa</v>
      </c>
      <c r="D35" s="338"/>
      <c r="E35" s="339"/>
      <c r="F35" s="338"/>
      <c r="G35" s="339"/>
      <c r="H35" s="550"/>
      <c r="I35" s="342"/>
      <c r="J35" s="341"/>
      <c r="K35" s="342"/>
      <c r="L35" s="341">
        <f>SUM(T_01!DX32)</f>
        <v>0</v>
      </c>
      <c r="M35" s="342">
        <f>IF(T_01!DX32=0,0,SUM(T_01!$DX$9+T_01!DX10+T_01!DX11+T_01!DX12+T_01!DX13+T_01!DX14+T_01!DX15+T_01!DX16+T_01!DX17+T_01!DX18+T_01!DX19+T_01!DX20+T_01!DX21+T_01!DX22+T_01!DX23+T_01!DX24+T_01!DX25+T_01!DX26+T_01!DX27+T_01!DX28+T_01!DX29+T_01!DX30+T_01!DX31+T_01!DX32))</f>
        <v>0</v>
      </c>
      <c r="N35" s="348"/>
      <c r="O35" s="340"/>
      <c r="P35" s="115" t="str">
        <f>IF(T_01!ED32="",TRANSPOSE(T_01!DZ32),T_01!ED32)</f>
        <v xml:space="preserve"> </v>
      </c>
      <c r="Q35" s="365" t="str">
        <f>IF(T_01!ED32="","",1)</f>
        <v/>
      </c>
      <c r="R35" s="365">
        <f>IF(B35="","",VLOOKUP(B35,T_01!$EA$9:$ED$39,3,FALSE))</f>
        <v>0</v>
      </c>
      <c r="S35" s="465"/>
    </row>
    <row r="36" spans="1:20" ht="15.75" customHeight="1">
      <c r="A36" s="77"/>
      <c r="B36" s="147">
        <f>T_01!EA33</f>
        <v>42240</v>
      </c>
      <c r="C36" s="148" t="str">
        <f>T_01!EB33</f>
        <v>Di</v>
      </c>
      <c r="D36" s="338"/>
      <c r="E36" s="339"/>
      <c r="F36" s="338"/>
      <c r="G36" s="339"/>
      <c r="H36" s="550"/>
      <c r="I36" s="342"/>
      <c r="J36" s="341"/>
      <c r="K36" s="342"/>
      <c r="L36" s="341">
        <f>SUM(T_01!DX33)</f>
        <v>0</v>
      </c>
      <c r="M36" s="342">
        <f>IF(T_01!DX33=0,0,SUM(T_01!$DX$9+T_01!DX10+T_01!DX11+T_01!DX12+T_01!DX13+T_01!DX14+T_01!DX15+T_01!DX16+T_01!DX17+T_01!DX18+T_01!DX19+T_01!DX20+T_01!DX21+T_01!DX22+T_01!DX23+T_01!DX24+T_01!DX25+T_01!DX26+T_01!DX27+T_01!DX28+T_01!DX29+T_01!DX30+T_01!DX31+T_01!DX32+T_01!DX33))</f>
        <v>0</v>
      </c>
      <c r="N36" s="348"/>
      <c r="O36" s="340"/>
      <c r="P36" s="115" t="str">
        <f>IF(T_01!ED33="",TRANSPOSE(T_01!DZ33),T_01!ED33)</f>
        <v xml:space="preserve"> </v>
      </c>
      <c r="Q36" s="365" t="str">
        <f>IF(T_01!ED33="","",1)</f>
        <v/>
      </c>
      <c r="R36" s="365">
        <f>IF(B36="","",VLOOKUP(B36,T_01!$EA$9:$ED$39,3,FALSE))</f>
        <v>0</v>
      </c>
      <c r="S36" s="554">
        <f>SUM(L30:L36)</f>
        <v>0</v>
      </c>
    </row>
    <row r="37" spans="1:20" ht="15.75" customHeight="1">
      <c r="A37" s="77"/>
      <c r="B37" s="147">
        <f>T_01!EA34</f>
        <v>42241</v>
      </c>
      <c r="C37" s="148" t="str">
        <f>T_01!EB34</f>
        <v>Lu</v>
      </c>
      <c r="D37" s="421"/>
      <c r="E37" s="422"/>
      <c r="F37" s="421"/>
      <c r="G37" s="422"/>
      <c r="H37" s="421"/>
      <c r="I37" s="422"/>
      <c r="J37" s="9"/>
      <c r="K37" s="422"/>
      <c r="L37" s="368">
        <f>SUM(T_01!DX34)</f>
        <v>0</v>
      </c>
      <c r="M37" s="369">
        <f>IF(T_01!DX34=0,0,SUM(T_01!$DX$9+T_01!DX10+T_01!DX11+T_01!DX12+T_01!DX13+T_01!DX14+T_01!DX15+T_01!DX16+T_01!DX17+T_01!DX18+T_01!DX19+T_01!DX20+T_01!DX21+T_01!DX22+T_01!DX23+T_01!DX24+T_01!DX25+T_01!DX26+T_01!DX27+T_01!DX28+T_01!DX29+T_01!DX30+T_01!DX31+T_01!DX32+T_01!DX33+T_01!DX34))</f>
        <v>0</v>
      </c>
      <c r="N37" s="277"/>
      <c r="O37" s="9"/>
      <c r="P37" s="279" t="str">
        <f>IF(T_01!ED34="",TRANSPOSE(T_01!DZ34),T_01!ED34)</f>
        <v xml:space="preserve"> </v>
      </c>
      <c r="Q37" s="365" t="str">
        <f>IF(T_01!ED34="","",1)</f>
        <v/>
      </c>
      <c r="R37" s="365">
        <f>IF(B37="","",VLOOKUP(B37,T_01!$EA$9:$ED$39,3,FALSE))</f>
        <v>0</v>
      </c>
      <c r="S37" s="399"/>
      <c r="T37" s="439"/>
    </row>
    <row r="38" spans="1:20" ht="15.75" customHeight="1">
      <c r="A38" s="77"/>
      <c r="B38" s="147">
        <f>T_01!EA35</f>
        <v>42242</v>
      </c>
      <c r="C38" s="148" t="str">
        <f>T_01!EB35</f>
        <v>Ma</v>
      </c>
      <c r="D38" s="421"/>
      <c r="E38" s="422"/>
      <c r="F38" s="421"/>
      <c r="G38" s="422"/>
      <c r="H38" s="421"/>
      <c r="I38" s="422"/>
      <c r="J38" s="9"/>
      <c r="K38" s="422"/>
      <c r="L38" s="368">
        <f>SUM(T_01!DX35)</f>
        <v>0</v>
      </c>
      <c r="M38" s="369">
        <f>IF(T_01!DX35=0,0,SUM(T_01!$DX$9+T_01!DX10+T_01!DX11+T_01!DX12+T_01!DX13+T_01!DX14+T_01!DX15+T_01!DX16+T_01!DX17+T_01!DX18+T_01!DX19+T_01!DX20+T_01!DX21+T_01!DX22+T_01!DX23+T_01!DX24+T_01!DX25+T_01!DX26+T_01!DX27+T_01!DX28+T_01!DX29+T_01!DX30+T_01!DX31+T_01!DX32+T_01!DX33+T_01!DX34+T_01!DX35))</f>
        <v>0</v>
      </c>
      <c r="N38" s="277"/>
      <c r="O38" s="9"/>
      <c r="P38" s="279" t="str">
        <f>IF(T_01!ED35="",TRANSPOSE(T_01!DZ35),T_01!ED35)</f>
        <v xml:space="preserve"> </v>
      </c>
      <c r="Q38" s="365" t="str">
        <f>IF(T_01!ED35="","",1)</f>
        <v/>
      </c>
      <c r="R38" s="365">
        <f>IF(B38="","",VLOOKUP(B38,T_01!$EA$9:$ED$39,3,FALSE))</f>
        <v>0</v>
      </c>
      <c r="S38" s="400"/>
    </row>
    <row r="39" spans="1:20" ht="15.75" customHeight="1">
      <c r="A39" s="77"/>
      <c r="B39" s="147">
        <f>T_01!EA36</f>
        <v>42243</v>
      </c>
      <c r="C39" s="148" t="str">
        <f>T_01!EB36</f>
        <v>Me</v>
      </c>
      <c r="D39" s="421"/>
      <c r="E39" s="422"/>
      <c r="F39" s="421"/>
      <c r="G39" s="422"/>
      <c r="H39" s="335"/>
      <c r="I39" s="337"/>
      <c r="J39" s="336"/>
      <c r="K39" s="337"/>
      <c r="L39" s="368">
        <f>SUM(T_01!DX36)</f>
        <v>0</v>
      </c>
      <c r="M39" s="369">
        <f>IF(T_01!DX36=0,0,SUM(T_01!$DX$9+T_01!DX10+T_01!DX11+T_01!DX12+T_01!DX13+T_01!DX14+T_01!DX15+T_01!DX16+T_01!DX17+T_01!DX18+T_01!DX19+T_01!DX20+T_01!DX21+T_01!DX22+T_01!DX23+T_01!DX24+T_01!DX25+T_01!DX26+T_01!DX27+T_01!DX28+T_01!DX29+T_01!DX30+T_01!DX31+T_01!DX32+T_01!DX33+T_01!DX34+T_01!DX35+T_01!DX36))</f>
        <v>0</v>
      </c>
      <c r="N39" s="277"/>
      <c r="O39" s="9"/>
      <c r="P39" s="279" t="str">
        <f>IF(T_01!ED36="",TRANSPOSE(T_01!DZ36),T_01!ED36)</f>
        <v xml:space="preserve"> </v>
      </c>
      <c r="Q39" s="365" t="str">
        <f>IF(T_01!ED36="","",1)</f>
        <v/>
      </c>
      <c r="R39" s="365">
        <f>IF(B39="","",VLOOKUP(B39,T_01!$EA$9:$ED$39,3,FALSE))</f>
        <v>0</v>
      </c>
      <c r="S39" s="465"/>
    </row>
    <row r="40" spans="1:20" ht="15.75" customHeight="1">
      <c r="A40" s="77"/>
      <c r="B40" s="147">
        <f>T_01!EA37</f>
        <v>42244</v>
      </c>
      <c r="C40" s="148" t="str">
        <f>T_01!EB37</f>
        <v>Je</v>
      </c>
      <c r="D40" s="421"/>
      <c r="E40" s="422"/>
      <c r="F40" s="421"/>
      <c r="G40" s="422"/>
      <c r="H40" s="335"/>
      <c r="I40" s="337"/>
      <c r="J40" s="336"/>
      <c r="K40" s="337"/>
      <c r="L40" s="368">
        <f>SUM(T_01!DX37)</f>
        <v>0</v>
      </c>
      <c r="M40" s="369">
        <f>IF(T_01!DX37=0,0,SUM(T_01!$DX$9+T_01!DX10+T_01!DX11+T_01!DX12+T_01!DX13+T_01!DX14+T_01!DX15+T_01!DX16+T_01!DX17+T_01!DX18+T_01!DX19+T_01!DX20+T_01!DX21+T_01!DX22+T_01!DX23+T_01!DX24+T_01!DX25+T_01!DX26+T_01!DX27+T_01!DX28+T_01!DX29+T_01!DX30+T_01!DX31+T_01!DX32+T_01!DX33+T_01!DX34+T_01!DX35+T_01!DX36+T_01!DX37))</f>
        <v>0</v>
      </c>
      <c r="N40" s="277"/>
      <c r="O40" s="9"/>
      <c r="P40" s="279" t="str">
        <f>IF(T_01!ED37="",TRANSPOSE(T_01!DZ37),T_01!ED37)</f>
        <v xml:space="preserve"> </v>
      </c>
      <c r="Q40" s="365" t="str">
        <f>IF(T_01!ED37="","",1)</f>
        <v/>
      </c>
      <c r="R40" s="365">
        <f>IF(B40="","",VLOOKUP(B40,T_01!$EA$9:$ED$39,3,FALSE))</f>
        <v>0</v>
      </c>
      <c r="S40" s="465"/>
    </row>
    <row r="41" spans="1:20" ht="15.75" customHeight="1">
      <c r="A41" s="77"/>
      <c r="B41" s="147">
        <f>T_01!EA38</f>
        <v>42245</v>
      </c>
      <c r="C41" s="148" t="str">
        <f>T_01!EB38</f>
        <v>Ve</v>
      </c>
      <c r="D41" s="421"/>
      <c r="E41" s="422"/>
      <c r="F41" s="421"/>
      <c r="G41" s="422"/>
      <c r="H41" s="335"/>
      <c r="I41" s="337"/>
      <c r="J41" s="336"/>
      <c r="K41" s="337"/>
      <c r="L41" s="368">
        <f>SUM(T_01!DX38)</f>
        <v>0</v>
      </c>
      <c r="M41" s="369">
        <f>IF(T_01!DX38=0,0,SUM(T_01!$DX$9+T_01!DX10+T_01!DX11+T_01!DX12+T_01!DX13+T_01!DX14+T_01!DX15+T_01!DX16+T_01!DX17+T_01!DX18+T_01!DX19+T_01!DX20+T_01!DX21+T_01!DX22+T_01!DX23+T_01!DX24+T_01!DX25+T_01!DX26+T_01!DX27+T_01!DX28+T_01!DX29+T_01!DX30+T_01!DX31+T_01!DX32+T_01!DX33+T_01!DX34+T_01!DX35+T_01!DX36+T_01!DX37+T_01!DX38))</f>
        <v>0</v>
      </c>
      <c r="N41" s="277"/>
      <c r="O41" s="9"/>
      <c r="P41" s="279" t="str">
        <f>IF(T_01!ED38="",TRANSPOSE(T_01!DZ38),T_01!ED38)</f>
        <v xml:space="preserve"> </v>
      </c>
      <c r="Q41" s="365" t="str">
        <f>IF(T_01!ED38="","",1)</f>
        <v/>
      </c>
      <c r="R41" s="365">
        <f>IF(B41="","",VLOOKUP(B41,T_01!$EA$9:$ED$39,3,FALSE))</f>
        <v>0</v>
      </c>
      <c r="S41" s="465"/>
    </row>
    <row r="42" spans="1:20" ht="15.75" customHeight="1">
      <c r="A42" s="77"/>
      <c r="B42" s="147">
        <f>T_01!EA39</f>
        <v>42246</v>
      </c>
      <c r="C42" s="148" t="str">
        <f>T_01!EB39</f>
        <v>Sa</v>
      </c>
      <c r="D42" s="359"/>
      <c r="E42" s="360"/>
      <c r="F42" s="359"/>
      <c r="G42" s="360"/>
      <c r="H42" s="359"/>
      <c r="I42" s="360"/>
      <c r="J42" s="359"/>
      <c r="K42" s="360"/>
      <c r="L42" s="351">
        <f>SUM(T_01!DX39)</f>
        <v>0</v>
      </c>
      <c r="M42" s="352">
        <f>IF(T_01!DX39=0,0,SUM(T_01!$DX$9+T_01!DX10+T_01!DX11+T_01!DX12+T_01!DX13+T_01!DX14+T_01!DX15+T_01!DX16+T_01!DX17+T_01!DX18+T_01!DX19+T_01!DX20+T_01!DX21+T_01!DX22+T_01!DX23+T_01!DX24+T_01!DX25+T_01!DX26+T_01!DX27+T_01!DX28+T_01!DX29+T_01!DX30+T_01!DX31+T_01!DX32+T_01!DX33+T_01!DX34+T_01!DX35+T_01!DX36+T_01!DX37+T_01!DX38+T_01!DX39))</f>
        <v>0</v>
      </c>
      <c r="N42" s="362"/>
      <c r="O42" s="361"/>
      <c r="P42" s="363" t="str">
        <f>IF(T_01!ED39="",TRANSPOSE(T_01!DZ39),T_01!ED39)</f>
        <v xml:space="preserve"> </v>
      </c>
      <c r="Q42" s="365" t="str">
        <f>IF(T_01!ED39="","",1)</f>
        <v/>
      </c>
      <c r="R42" s="365">
        <f>IF(B42="","",VLOOKUP(B42,T_01!$EA$9:$ED$39,3,FALSE))</f>
        <v>0</v>
      </c>
      <c r="S42" s="465"/>
    </row>
    <row r="43" spans="1:20" ht="15" customHeight="1">
      <c r="A43" s="77"/>
      <c r="B43" s="147"/>
      <c r="C43" s="148"/>
      <c r="D43" s="127"/>
      <c r="E43" s="127"/>
      <c r="F43" s="127"/>
      <c r="G43" s="127"/>
      <c r="H43" s="127"/>
      <c r="I43" s="127"/>
      <c r="J43" s="127"/>
      <c r="K43" s="127"/>
      <c r="L43" s="127"/>
      <c r="M43" s="127"/>
      <c r="N43" s="127"/>
      <c r="O43" s="127"/>
      <c r="P43" s="248"/>
      <c r="Q43" s="365"/>
      <c r="R43" s="365" t="str">
        <f>IF(B43="","",VLOOKUP(B43,T_01!$EA$9:$ED$39,3,FALSE))</f>
        <v/>
      </c>
      <c r="S43" s="554">
        <f>SUM(L37:L42)</f>
        <v>0</v>
      </c>
      <c r="T43" s="439"/>
    </row>
    <row r="44" spans="1:20" ht="15" customHeight="1">
      <c r="A44" s="77"/>
      <c r="B44" s="125"/>
      <c r="C44" s="126"/>
      <c r="D44" s="127"/>
      <c r="E44" s="127"/>
      <c r="F44" s="127"/>
      <c r="G44" s="127"/>
      <c r="H44" s="127"/>
      <c r="I44" s="127"/>
      <c r="J44" s="127"/>
      <c r="K44" s="127"/>
      <c r="L44" s="127"/>
      <c r="M44" s="127"/>
      <c r="N44" s="127"/>
      <c r="O44" s="127"/>
      <c r="P44" s="248"/>
      <c r="Q44" s="365"/>
      <c r="R44" s="365" t="str">
        <f>IF(B44="","",VLOOKUP(B44,T_01!$EA$9:$ED$39,3,FALSE))</f>
        <v/>
      </c>
      <c r="S44" s="468"/>
    </row>
    <row r="45" spans="1:20" ht="7.5" customHeight="1">
      <c r="A45" s="77"/>
      <c r="B45" s="125"/>
      <c r="C45" s="126"/>
      <c r="D45" s="127"/>
      <c r="E45" s="127"/>
      <c r="F45" s="127"/>
      <c r="G45" s="127"/>
      <c r="H45" s="127"/>
      <c r="I45" s="127"/>
      <c r="J45" s="127"/>
      <c r="K45" s="127"/>
      <c r="L45" s="127"/>
      <c r="M45" s="127"/>
      <c r="N45" s="127"/>
      <c r="O45" s="127"/>
      <c r="P45" s="248"/>
      <c r="Q45" s="365"/>
    </row>
    <row r="46" spans="1:20" ht="15" customHeight="1">
      <c r="A46" s="77"/>
      <c r="B46" s="149"/>
      <c r="C46" s="127"/>
      <c r="D46" s="152" t="str">
        <f>Texttabelle!E64</f>
        <v xml:space="preserve">Temps de travail dû par mois </v>
      </c>
      <c r="E46" s="152"/>
      <c r="F46" s="152"/>
      <c r="G46" s="152"/>
      <c r="H46" s="152"/>
      <c r="I46" s="152"/>
      <c r="J46" s="153"/>
      <c r="K46" s="153"/>
      <c r="L46" s="152">
        <f>O5</f>
        <v>0</v>
      </c>
      <c r="M46" s="380"/>
      <c r="N46" s="459" t="str">
        <f>Texttabelle!E106</f>
        <v xml:space="preserve">Droit de vacances </v>
      </c>
      <c r="O46" s="153"/>
      <c r="P46" s="155"/>
      <c r="Q46" s="365"/>
    </row>
    <row r="47" spans="1:20" ht="15" customHeight="1">
      <c r="A47" s="77"/>
      <c r="B47" s="149"/>
      <c r="C47" s="127"/>
      <c r="D47" s="152" t="str">
        <f>Texttabelle!E66</f>
        <v>Total des heures travaillées</v>
      </c>
      <c r="E47" s="152"/>
      <c r="F47" s="152"/>
      <c r="G47" s="152"/>
      <c r="H47" s="152"/>
      <c r="I47" s="152"/>
      <c r="J47" s="153"/>
      <c r="K47" s="153"/>
      <c r="L47" s="152">
        <f>SUM(S15,S22,S29,S36,S43)</f>
        <v>0</v>
      </c>
      <c r="M47" s="380"/>
      <c r="N47" s="461" t="str">
        <f>Texttabelle!E107</f>
        <v xml:space="preserve">pour l'année </v>
      </c>
      <c r="O47" s="153"/>
      <c r="P47" s="385">
        <f>Bilanz_bilan!D13</f>
        <v>0</v>
      </c>
      <c r="Q47" s="365"/>
    </row>
    <row r="48" spans="1:20" ht="15" customHeight="1">
      <c r="A48" s="77"/>
      <c r="B48" s="149"/>
      <c r="C48" s="127"/>
      <c r="D48" s="448" t="str">
        <f>Texttabelle!E105</f>
        <v>Solde temps de travail du mois actuel</v>
      </c>
      <c r="E48" s="413"/>
      <c r="F48" s="413"/>
      <c r="G48" s="413"/>
      <c r="H48" s="454"/>
      <c r="I48" s="454"/>
      <c r="J48" s="414"/>
      <c r="K48" s="414"/>
      <c r="L48" s="413">
        <f>L47-L46</f>
        <v>0</v>
      </c>
      <c r="M48" s="380"/>
      <c r="N48" s="240" t="str">
        <f>Texttabelle!E20</f>
        <v>Solde de vacances</v>
      </c>
      <c r="O48" s="127"/>
      <c r="P48" s="155"/>
      <c r="Q48" s="365"/>
    </row>
    <row r="49" spans="1:17" ht="15" customHeight="1">
      <c r="A49" s="77"/>
      <c r="B49" s="149"/>
      <c r="C49" s="127"/>
      <c r="D49" s="152"/>
      <c r="E49" s="152"/>
      <c r="F49" s="152"/>
      <c r="G49" s="152"/>
      <c r="H49" s="455"/>
      <c r="I49" s="455"/>
      <c r="J49" s="153"/>
      <c r="K49" s="153"/>
      <c r="L49" s="152"/>
      <c r="M49" s="380"/>
      <c r="N49" s="153" t="str">
        <f>Texttabelle!E70</f>
        <v>fin de mois</v>
      </c>
      <c r="O49" s="127"/>
      <c r="P49" s="385">
        <f ca="1">IF(TODAY()&lt;B12,0,Juli_juillet!P49-(Bilanz_bilan!K32))</f>
        <v>0</v>
      </c>
      <c r="Q49" s="365"/>
    </row>
    <row r="50" spans="1:17" ht="15" customHeight="1">
      <c r="A50" s="77"/>
      <c r="B50" s="150"/>
      <c r="C50" s="126"/>
      <c r="D50" s="453"/>
      <c r="E50" s="160"/>
      <c r="F50" s="419"/>
      <c r="G50" s="419"/>
      <c r="H50" s="455"/>
      <c r="I50" s="455"/>
      <c r="J50" s="419"/>
      <c r="K50" s="419"/>
      <c r="L50" s="152"/>
      <c r="M50" s="152">
        <f>SUMIF(N12:N42,10,O12:O42)</f>
        <v>0</v>
      </c>
      <c r="N50" s="154"/>
      <c r="O50" s="127"/>
      <c r="P50" s="155"/>
      <c r="Q50" s="365" t="str">
        <f>IF(T_01!O43="","",1)</f>
        <v/>
      </c>
    </row>
    <row r="51" spans="1:17" ht="15" customHeight="1">
      <c r="A51" s="77"/>
      <c r="B51" s="150"/>
      <c r="C51" s="126"/>
      <c r="D51" s="453"/>
      <c r="E51" s="160"/>
      <c r="F51" s="419"/>
      <c r="G51" s="419"/>
      <c r="H51" s="440"/>
      <c r="I51" s="440"/>
      <c r="J51" s="419"/>
      <c r="K51" s="419"/>
      <c r="L51" s="152"/>
      <c r="M51" s="152"/>
      <c r="N51" s="154"/>
      <c r="O51" s="127"/>
      <c r="P51" s="155"/>
      <c r="Q51" s="365"/>
    </row>
    <row r="52" spans="1:17" ht="7.5" customHeight="1">
      <c r="A52" s="77"/>
      <c r="B52" s="150"/>
      <c r="C52" s="126"/>
      <c r="D52" s="159"/>
      <c r="E52" s="160"/>
      <c r="F52" s="160"/>
      <c r="G52" s="160"/>
      <c r="H52" s="160"/>
      <c r="I52" s="160"/>
      <c r="J52" s="160"/>
      <c r="K52" s="160"/>
      <c r="L52" s="273"/>
      <c r="M52" s="161"/>
      <c r="N52" s="154"/>
      <c r="O52" s="160"/>
      <c r="P52" s="155"/>
      <c r="Q52" s="365"/>
    </row>
    <row r="53" spans="1:17" ht="19.5" customHeight="1">
      <c r="A53" s="77"/>
      <c r="B53" s="162" t="str">
        <f>Texttabelle!E71</f>
        <v>signatures :</v>
      </c>
      <c r="C53" s="126"/>
      <c r="D53" s="159" t="str">
        <f>Texttabelle!E72</f>
        <v>employé/e :</v>
      </c>
      <c r="E53" s="160"/>
      <c r="F53" s="156"/>
      <c r="G53" s="156"/>
      <c r="H53" s="156"/>
      <c r="I53" s="156"/>
      <c r="J53" s="156"/>
      <c r="K53" s="160"/>
      <c r="L53" s="273" t="str">
        <f>Texttabelle!E73</f>
        <v>supérieur/e :</v>
      </c>
      <c r="M53" s="161"/>
      <c r="N53" s="157"/>
      <c r="O53" s="156"/>
      <c r="P53" s="158"/>
      <c r="Q53" s="365"/>
    </row>
    <row r="54" spans="1:17" ht="7.5" customHeight="1" thickBot="1">
      <c r="A54" s="77"/>
      <c r="B54" s="135"/>
      <c r="C54" s="136"/>
      <c r="D54" s="137"/>
      <c r="E54" s="137"/>
      <c r="F54" s="137"/>
      <c r="G54" s="137"/>
      <c r="H54" s="137"/>
      <c r="I54" s="137"/>
      <c r="J54" s="137"/>
      <c r="K54" s="137"/>
      <c r="L54" s="137"/>
      <c r="M54" s="137"/>
      <c r="N54" s="138"/>
      <c r="O54" s="137"/>
      <c r="P54" s="139"/>
      <c r="Q54" s="365"/>
    </row>
    <row r="55" spans="1:17" ht="7.5" customHeight="1">
      <c r="A55" s="77"/>
      <c r="B55" s="106"/>
      <c r="C55" s="107"/>
      <c r="D55" s="108"/>
      <c r="E55" s="108"/>
      <c r="F55" s="108"/>
      <c r="G55" s="108"/>
      <c r="H55" s="108"/>
      <c r="I55" s="108"/>
      <c r="J55" s="108"/>
      <c r="K55" s="108"/>
      <c r="L55" s="108"/>
      <c r="M55" s="108"/>
      <c r="N55" s="109"/>
      <c r="O55" s="108"/>
      <c r="P55" s="110"/>
      <c r="Q55" s="365"/>
    </row>
    <row r="56" spans="1:17" ht="15" customHeight="1">
      <c r="A56" s="77"/>
      <c r="B56" s="119" t="s">
        <v>6</v>
      </c>
      <c r="C56" s="112"/>
      <c r="D56" s="113"/>
      <c r="E56" s="113"/>
      <c r="F56" s="113"/>
      <c r="G56" s="113"/>
      <c r="H56" s="113"/>
      <c r="I56" s="113"/>
      <c r="J56" s="116" t="str">
        <f>Texttabelle!E75</f>
        <v>Enregistrement du temps de travail</v>
      </c>
      <c r="K56" s="113"/>
      <c r="L56" s="113"/>
      <c r="M56" s="113"/>
      <c r="N56" s="113"/>
      <c r="O56" s="113"/>
      <c r="P56" s="115"/>
      <c r="Q56" s="365"/>
    </row>
    <row r="57" spans="1:17" ht="7.5" customHeight="1">
      <c r="A57" s="77"/>
      <c r="B57" s="111"/>
      <c r="C57" s="112"/>
      <c r="D57" s="113"/>
      <c r="E57" s="113"/>
      <c r="F57" s="113"/>
      <c r="G57" s="113"/>
      <c r="H57" s="113"/>
      <c r="I57" s="113"/>
      <c r="J57" s="114"/>
      <c r="K57" s="113"/>
      <c r="L57" s="113"/>
      <c r="M57" s="113"/>
      <c r="N57" s="113"/>
      <c r="O57" s="113"/>
      <c r="P57" s="115"/>
      <c r="Q57" s="365"/>
    </row>
    <row r="58" spans="1:17" ht="15" customHeight="1">
      <c r="A58" s="77"/>
      <c r="B58" s="120" t="str">
        <f>"1 "&amp;Texttabelle!E35</f>
        <v>1 vacances</v>
      </c>
      <c r="C58" s="112"/>
      <c r="D58" s="294"/>
      <c r="E58" s="113"/>
      <c r="F58" s="113"/>
      <c r="G58" s="113"/>
      <c r="H58" s="113"/>
      <c r="I58" s="113"/>
      <c r="J58" s="114" t="str">
        <f>Texttabelle!E76</f>
        <v>Entrée valeur positive: 1:00</v>
      </c>
      <c r="K58" s="113"/>
      <c r="L58" s="113"/>
      <c r="M58" s="113"/>
      <c r="N58" s="113"/>
      <c r="O58" s="113"/>
      <c r="P58" s="115"/>
      <c r="Q58" s="365"/>
    </row>
    <row r="59" spans="1:17" ht="15" customHeight="1">
      <c r="A59" s="77"/>
      <c r="B59" s="120" t="str">
        <f>"2 "&amp;Texttabelle!E36</f>
        <v>2 maladie</v>
      </c>
      <c r="C59" s="112"/>
      <c r="D59" s="294"/>
      <c r="E59" s="113"/>
      <c r="F59" s="113"/>
      <c r="G59" s="113"/>
      <c r="H59" s="113"/>
      <c r="I59" s="113"/>
      <c r="J59" s="114" t="str">
        <f>Texttabelle!E77</f>
        <v>Entrée valeur négative: -"1:00"</v>
      </c>
      <c r="K59" s="113"/>
      <c r="L59" s="113"/>
      <c r="M59" s="113"/>
      <c r="N59" s="113"/>
      <c r="O59" s="113"/>
      <c r="P59" s="115"/>
      <c r="Q59" s="365"/>
    </row>
    <row r="60" spans="1:17" ht="15" customHeight="1">
      <c r="A60" s="77"/>
      <c r="B60" s="120" t="str">
        <f>"3 "&amp;Texttabelle!E37</f>
        <v>3 accident</v>
      </c>
      <c r="C60" s="112"/>
      <c r="D60" s="294"/>
      <c r="E60" s="113"/>
      <c r="F60" s="113"/>
      <c r="G60" s="113"/>
      <c r="H60" s="113"/>
      <c r="I60" s="113"/>
      <c r="J60" s="114"/>
      <c r="K60" s="113"/>
      <c r="L60" s="113"/>
      <c r="M60" s="113"/>
      <c r="N60" s="113"/>
      <c r="O60" s="113"/>
      <c r="P60" s="115"/>
      <c r="Q60" s="365"/>
    </row>
    <row r="61" spans="1:17" ht="15" customHeight="1">
      <c r="A61" s="77"/>
      <c r="B61" s="120" t="str">
        <f>"4 "&amp;Texttabelle!E38</f>
        <v>4 militaire / s. civil / maternité</v>
      </c>
      <c r="C61" s="112"/>
      <c r="D61" s="294"/>
      <c r="E61" s="113"/>
      <c r="F61" s="115" t="str">
        <f>"9 "&amp;Texttabelle!E74</f>
        <v>9 correction</v>
      </c>
      <c r="G61" s="124"/>
      <c r="H61" s="294"/>
      <c r="I61" s="124"/>
      <c r="J61" s="116" t="str">
        <f>Texttabelle!E78</f>
        <v>vacances:</v>
      </c>
      <c r="K61" s="113"/>
      <c r="L61" s="113"/>
      <c r="M61" s="113"/>
      <c r="N61" s="113"/>
      <c r="O61" s="113"/>
      <c r="P61" s="115"/>
      <c r="Q61" s="365"/>
    </row>
    <row r="62" spans="1:17" ht="15" customHeight="1">
      <c r="A62" s="77"/>
      <c r="B62" s="120" t="str">
        <f>"5 "&amp;Texttabelle!E39</f>
        <v>5 absence payée</v>
      </c>
      <c r="C62" s="112"/>
      <c r="D62" s="294"/>
      <c r="E62" s="113"/>
      <c r="F62" s="563" t="str">
        <f>"10 "&amp;Texttabelle!E85</f>
        <v xml:space="preserve">10 Trav. suppl. pris </v>
      </c>
      <c r="G62" s="113"/>
      <c r="H62" s="294"/>
      <c r="I62" s="113"/>
      <c r="J62" s="114" t="str">
        <f>Texttabelle!E79</f>
        <v>selon taux d'activité (100% = 8:00 h / 80% = 6:24 h)</v>
      </c>
      <c r="K62" s="113"/>
      <c r="L62" s="113"/>
      <c r="M62" s="113"/>
      <c r="N62" s="113"/>
      <c r="O62" s="113"/>
      <c r="P62" s="115"/>
      <c r="Q62" s="365"/>
    </row>
    <row r="63" spans="1:17" ht="7.5" customHeight="1" thickBot="1">
      <c r="A63" s="77"/>
      <c r="B63" s="117"/>
      <c r="C63" s="118"/>
      <c r="D63" s="121"/>
      <c r="E63" s="121"/>
      <c r="F63" s="121"/>
      <c r="G63" s="121"/>
      <c r="H63" s="121"/>
      <c r="I63" s="121"/>
      <c r="J63" s="121"/>
      <c r="K63" s="121"/>
      <c r="L63" s="121"/>
      <c r="M63" s="121"/>
      <c r="N63" s="122"/>
      <c r="O63" s="121"/>
      <c r="P63" s="123"/>
      <c r="Q63" s="365"/>
    </row>
    <row r="64" spans="1:17" ht="15" customHeight="1">
      <c r="A64" s="77"/>
      <c r="B64" s="77"/>
      <c r="C64" s="77"/>
      <c r="D64" s="78"/>
      <c r="E64" s="78"/>
      <c r="F64" s="78"/>
      <c r="G64" s="78"/>
      <c r="H64" s="78"/>
      <c r="I64" s="78"/>
      <c r="J64" s="78"/>
      <c r="K64" s="78"/>
      <c r="L64" s="78"/>
      <c r="M64" s="78"/>
      <c r="N64" s="79"/>
      <c r="O64" s="78"/>
      <c r="P64" s="80"/>
      <c r="Q64" s="365"/>
    </row>
    <row r="65" spans="1:17" ht="186" customHeight="1">
      <c r="A65" s="77"/>
      <c r="B65" s="575">
        <f>Texttabelle!E80</f>
        <v>0</v>
      </c>
      <c r="C65" s="576"/>
      <c r="D65" s="576"/>
      <c r="E65" s="576"/>
      <c r="F65" s="576"/>
      <c r="G65" s="576"/>
      <c r="H65" s="576"/>
      <c r="I65" s="576"/>
      <c r="J65" s="576"/>
      <c r="K65" s="576"/>
      <c r="L65" s="576"/>
      <c r="M65" s="576"/>
      <c r="N65" s="576"/>
      <c r="O65" s="576"/>
      <c r="P65" s="576"/>
      <c r="Q65" s="365"/>
    </row>
    <row r="66" spans="1:17" ht="15" customHeight="1">
      <c r="A66" s="77"/>
      <c r="B66" s="77"/>
      <c r="C66" s="78"/>
      <c r="D66" s="78"/>
      <c r="E66" s="78"/>
      <c r="F66" s="78"/>
      <c r="G66" s="78"/>
      <c r="H66" s="78"/>
      <c r="I66" s="78"/>
      <c r="J66" s="78"/>
      <c r="K66" s="78"/>
      <c r="L66" s="78"/>
      <c r="M66" s="78"/>
      <c r="N66" s="78"/>
      <c r="O66" s="78"/>
      <c r="P66" s="81"/>
      <c r="Q66" s="365"/>
    </row>
    <row r="67" spans="1:17" ht="172.5" customHeight="1">
      <c r="A67" s="77"/>
      <c r="B67" s="575">
        <f>Texttabelle!E81</f>
        <v>0</v>
      </c>
      <c r="C67" s="576"/>
      <c r="D67" s="576"/>
      <c r="E67" s="576"/>
      <c r="F67" s="576"/>
      <c r="G67" s="576"/>
      <c r="H67" s="576"/>
      <c r="I67" s="576"/>
      <c r="J67" s="576"/>
      <c r="K67" s="576"/>
      <c r="L67" s="576"/>
      <c r="M67" s="576"/>
      <c r="N67" s="576"/>
      <c r="O67" s="576"/>
      <c r="P67" s="576"/>
      <c r="Q67" s="365"/>
    </row>
    <row r="68" spans="1:17" ht="15" customHeight="1">
      <c r="C68" s="259"/>
    </row>
    <row r="69" spans="1:17" ht="15" customHeight="1">
      <c r="C69" s="259"/>
    </row>
    <row r="70" spans="1:17" ht="15" customHeight="1">
      <c r="C70" s="259"/>
    </row>
    <row r="71" spans="1:17" ht="15" customHeight="1">
      <c r="C71" s="259"/>
    </row>
    <row r="72" spans="1:17" ht="15" customHeight="1">
      <c r="C72" s="259"/>
    </row>
    <row r="73" spans="1:17" ht="15" customHeight="1">
      <c r="C73" s="259"/>
    </row>
    <row r="74" spans="1:17" ht="15" customHeight="1">
      <c r="C74" s="259"/>
    </row>
    <row r="75" spans="1:17" ht="15" customHeight="1">
      <c r="C75" s="259"/>
    </row>
    <row r="76" spans="1:17" ht="15" customHeight="1">
      <c r="C76" s="259"/>
    </row>
    <row r="77" spans="1:17" ht="15" customHeight="1">
      <c r="C77" s="259"/>
    </row>
    <row r="78" spans="1:17" ht="15" customHeight="1">
      <c r="C78" s="259"/>
    </row>
    <row r="79" spans="1:17" ht="15" customHeight="1">
      <c r="C79" s="259"/>
    </row>
    <row r="80" spans="1:17" ht="15" customHeight="1">
      <c r="C80" s="259"/>
    </row>
    <row r="81" spans="3:3" ht="15" customHeight="1">
      <c r="C81" s="259"/>
    </row>
    <row r="82" spans="3:3" ht="15" customHeight="1">
      <c r="C82" s="259"/>
    </row>
    <row r="83" spans="3:3" ht="15" customHeight="1">
      <c r="C83" s="259"/>
    </row>
    <row r="84" spans="3:3" ht="15" customHeight="1">
      <c r="C84" s="259"/>
    </row>
    <row r="85" spans="3:3" ht="15" customHeight="1">
      <c r="C85" s="259"/>
    </row>
    <row r="86" spans="3:3" ht="15" customHeight="1">
      <c r="C86" s="259"/>
    </row>
    <row r="87" spans="3:3" ht="15" customHeight="1">
      <c r="C87" s="259"/>
    </row>
    <row r="88" spans="3:3" ht="15" customHeight="1">
      <c r="C88" s="259"/>
    </row>
    <row r="89" spans="3:3" ht="15" customHeight="1">
      <c r="C89" s="259"/>
    </row>
    <row r="90" spans="3:3" ht="15" customHeight="1">
      <c r="C90" s="259"/>
    </row>
    <row r="91" spans="3:3" ht="15" customHeight="1">
      <c r="C91" s="259"/>
    </row>
    <row r="92" spans="3:3" ht="15" customHeight="1">
      <c r="C92" s="259"/>
    </row>
    <row r="93" spans="3:3" ht="15" customHeight="1">
      <c r="C93" s="259"/>
    </row>
    <row r="94" spans="3:3" ht="15" customHeight="1">
      <c r="C94" s="259"/>
    </row>
    <row r="95" spans="3:3" ht="15" customHeight="1">
      <c r="C95" s="259"/>
    </row>
    <row r="96" spans="3:3" ht="15" customHeight="1">
      <c r="C96" s="259"/>
    </row>
    <row r="97" spans="3:3" ht="15" customHeight="1">
      <c r="C97" s="259"/>
    </row>
    <row r="98" spans="3:3" ht="15" customHeight="1">
      <c r="C98" s="259"/>
    </row>
    <row r="99" spans="3:3" ht="15" customHeight="1">
      <c r="C99" s="259"/>
    </row>
    <row r="100" spans="3:3" ht="15" customHeight="1">
      <c r="C100" s="259"/>
    </row>
    <row r="101" spans="3:3" ht="15" customHeight="1">
      <c r="C101" s="259"/>
    </row>
    <row r="102" spans="3:3" ht="15" customHeight="1">
      <c r="C102" s="259"/>
    </row>
    <row r="103" spans="3:3" ht="15" customHeight="1">
      <c r="C103" s="259"/>
    </row>
    <row r="104" spans="3:3" ht="15" customHeight="1">
      <c r="C104" s="259"/>
    </row>
    <row r="105" spans="3:3" ht="15" customHeight="1">
      <c r="C105" s="259"/>
    </row>
    <row r="106" spans="3:3" ht="15" customHeight="1">
      <c r="C106" s="259"/>
    </row>
    <row r="107" spans="3:3" ht="15" customHeight="1">
      <c r="C107" s="259"/>
    </row>
    <row r="108" spans="3:3" ht="15" customHeight="1">
      <c r="C108" s="259"/>
    </row>
    <row r="109" spans="3:3" ht="15" customHeight="1">
      <c r="C109" s="259"/>
    </row>
    <row r="110" spans="3:3" ht="15" customHeight="1">
      <c r="C110" s="259"/>
    </row>
    <row r="111" spans="3:3" ht="15" customHeight="1">
      <c r="C111" s="259"/>
    </row>
    <row r="112" spans="3:3" ht="15" customHeight="1">
      <c r="C112" s="259"/>
    </row>
    <row r="113" spans="3:3" ht="15" customHeight="1">
      <c r="C113" s="259"/>
    </row>
    <row r="114" spans="3:3" ht="15" customHeight="1">
      <c r="C114" s="259"/>
    </row>
    <row r="115" spans="3:3" ht="15" customHeight="1">
      <c r="C115" s="259"/>
    </row>
    <row r="116" spans="3:3" ht="15" customHeight="1">
      <c r="C116" s="259"/>
    </row>
    <row r="117" spans="3:3" ht="15" customHeight="1">
      <c r="C117" s="259"/>
    </row>
    <row r="118" spans="3:3" ht="15" customHeight="1">
      <c r="C118" s="259"/>
    </row>
    <row r="119" spans="3:3" ht="15" customHeight="1">
      <c r="C119" s="259"/>
    </row>
    <row r="120" spans="3:3" ht="15" customHeight="1">
      <c r="C120" s="259"/>
    </row>
    <row r="121" spans="3:3" ht="15" customHeight="1">
      <c r="C121" s="259"/>
    </row>
    <row r="122" spans="3:3" ht="15" customHeight="1">
      <c r="C122" s="259"/>
    </row>
    <row r="123" spans="3:3" ht="15" customHeight="1">
      <c r="C123" s="259"/>
    </row>
    <row r="124" spans="3:3" ht="15" customHeight="1">
      <c r="C124" s="259"/>
    </row>
    <row r="125" spans="3:3" ht="15" customHeight="1">
      <c r="C125" s="259"/>
    </row>
    <row r="126" spans="3:3" ht="15" customHeight="1">
      <c r="C126" s="259"/>
    </row>
    <row r="127" spans="3:3" ht="15" customHeight="1">
      <c r="C127" s="259"/>
    </row>
    <row r="128" spans="3:3" ht="15" customHeight="1">
      <c r="C128" s="259"/>
    </row>
    <row r="129" spans="3:3" ht="15" customHeight="1">
      <c r="C129" s="259"/>
    </row>
    <row r="130" spans="3:3" ht="15" customHeight="1">
      <c r="C130" s="259"/>
    </row>
    <row r="131" spans="3:3" ht="15" customHeight="1">
      <c r="C131" s="259"/>
    </row>
    <row r="132" spans="3:3" ht="15" customHeight="1">
      <c r="C132" s="259"/>
    </row>
    <row r="133" spans="3:3" ht="15" customHeight="1">
      <c r="C133" s="259"/>
    </row>
    <row r="134" spans="3:3" ht="15" customHeight="1">
      <c r="C134" s="259"/>
    </row>
    <row r="135" spans="3:3" ht="15" customHeight="1">
      <c r="C135" s="259"/>
    </row>
    <row r="136" spans="3:3" ht="15" customHeight="1">
      <c r="C136" s="259"/>
    </row>
    <row r="137" spans="3:3" ht="15" customHeight="1">
      <c r="C137" s="259"/>
    </row>
    <row r="138" spans="3:3" ht="15" customHeight="1">
      <c r="C138" s="259"/>
    </row>
    <row r="139" spans="3:3" ht="15" customHeight="1">
      <c r="C139" s="259"/>
    </row>
    <row r="140" spans="3:3" ht="15" customHeight="1">
      <c r="C140" s="259"/>
    </row>
    <row r="141" spans="3:3" ht="15" customHeight="1">
      <c r="C141" s="259"/>
    </row>
    <row r="142" spans="3:3" ht="15" customHeight="1">
      <c r="C142" s="259"/>
    </row>
    <row r="143" spans="3:3" ht="15" customHeight="1">
      <c r="C143" s="259"/>
    </row>
    <row r="144" spans="3:3" ht="15" customHeight="1">
      <c r="C144" s="259"/>
    </row>
    <row r="145" spans="3:3" ht="15" customHeight="1">
      <c r="C145" s="259"/>
    </row>
    <row r="146" spans="3:3" ht="15" customHeight="1">
      <c r="C146" s="259"/>
    </row>
    <row r="147" spans="3:3" ht="15" customHeight="1">
      <c r="C147" s="259"/>
    </row>
    <row r="148" spans="3:3" ht="15" customHeight="1">
      <c r="C148" s="259"/>
    </row>
    <row r="149" spans="3:3" ht="15" customHeight="1">
      <c r="C149" s="259"/>
    </row>
    <row r="150" spans="3:3" ht="15" customHeight="1">
      <c r="C150" s="259"/>
    </row>
    <row r="151" spans="3:3" ht="15" customHeight="1">
      <c r="C151" s="259"/>
    </row>
    <row r="152" spans="3:3" ht="15" customHeight="1">
      <c r="C152" s="259"/>
    </row>
    <row r="153" spans="3:3" ht="15" customHeight="1">
      <c r="C153" s="259"/>
    </row>
    <row r="154" spans="3:3" ht="15" customHeight="1">
      <c r="C154" s="259"/>
    </row>
    <row r="155" spans="3:3" ht="15" customHeight="1">
      <c r="C155" s="259"/>
    </row>
    <row r="156" spans="3:3" ht="15" customHeight="1">
      <c r="C156" s="259"/>
    </row>
    <row r="157" spans="3:3" ht="15" customHeight="1">
      <c r="C157" s="259"/>
    </row>
    <row r="158" spans="3:3" ht="15" customHeight="1">
      <c r="C158" s="259"/>
    </row>
    <row r="159" spans="3:3" ht="15" customHeight="1">
      <c r="C159" s="259"/>
    </row>
    <row r="160" spans="3:3" ht="15" customHeight="1">
      <c r="C160" s="259"/>
    </row>
    <row r="161" spans="3:3" ht="15" customHeight="1">
      <c r="C161" s="259"/>
    </row>
    <row r="162" spans="3:3" ht="15" customHeight="1">
      <c r="C162" s="259"/>
    </row>
    <row r="163" spans="3:3" ht="15" customHeight="1">
      <c r="C163" s="259"/>
    </row>
    <row r="164" spans="3:3" ht="15" customHeight="1">
      <c r="C164" s="259"/>
    </row>
    <row r="165" spans="3:3" ht="15" customHeight="1">
      <c r="C165" s="259"/>
    </row>
    <row r="166" spans="3:3" ht="15" customHeight="1">
      <c r="C166" s="259"/>
    </row>
    <row r="167" spans="3:3" ht="15" customHeight="1">
      <c r="C167" s="259"/>
    </row>
    <row r="168" spans="3:3" ht="15" customHeight="1">
      <c r="C168" s="259"/>
    </row>
    <row r="169" spans="3:3" ht="15" customHeight="1">
      <c r="C169" s="259"/>
    </row>
    <row r="170" spans="3:3" ht="15" customHeight="1">
      <c r="C170" s="259"/>
    </row>
    <row r="171" spans="3:3" ht="15" customHeight="1">
      <c r="C171" s="259"/>
    </row>
    <row r="172" spans="3:3" ht="15" customHeight="1">
      <c r="C172" s="259"/>
    </row>
    <row r="173" spans="3:3" ht="15" customHeight="1">
      <c r="C173" s="259"/>
    </row>
    <row r="174" spans="3:3" ht="15" customHeight="1">
      <c r="C174" s="259"/>
    </row>
    <row r="175" spans="3:3" ht="15" customHeight="1">
      <c r="C175" s="259"/>
    </row>
    <row r="176" spans="3:3" ht="15" customHeight="1">
      <c r="C176" s="259"/>
    </row>
    <row r="177" spans="3:3" ht="15" customHeight="1">
      <c r="C177" s="259"/>
    </row>
    <row r="178" spans="3:3" ht="15" customHeight="1">
      <c r="C178" s="259"/>
    </row>
    <row r="179" spans="3:3" ht="15" customHeight="1">
      <c r="C179" s="259"/>
    </row>
    <row r="180" spans="3:3" ht="15" customHeight="1">
      <c r="C180" s="259"/>
    </row>
    <row r="181" spans="3:3" ht="15" customHeight="1">
      <c r="C181" s="259"/>
    </row>
    <row r="182" spans="3:3" ht="15" customHeight="1">
      <c r="C182" s="259"/>
    </row>
    <row r="183" spans="3:3" ht="15" customHeight="1">
      <c r="C183" s="259"/>
    </row>
    <row r="184" spans="3:3" ht="15" customHeight="1">
      <c r="C184" s="259"/>
    </row>
    <row r="185" spans="3:3" ht="15" customHeight="1">
      <c r="C185" s="259"/>
    </row>
    <row r="186" spans="3:3" ht="15" customHeight="1">
      <c r="C186" s="259"/>
    </row>
    <row r="187" spans="3:3" ht="15" customHeight="1">
      <c r="C187" s="259"/>
    </row>
  </sheetData>
  <mergeCells count="3">
    <mergeCell ref="F3:K3"/>
    <mergeCell ref="B65:P65"/>
    <mergeCell ref="B67:P67"/>
  </mergeCells>
  <phoneticPr fontId="0" type="noConversion"/>
  <conditionalFormatting sqref="D13:D15">
    <cfRule type="cellIs" dxfId="69" priority="13" stopIfTrue="1" operator="between">
      <formula>0.000694444444444444</formula>
      <formula>0.290972222222222</formula>
    </cfRule>
  </conditionalFormatting>
  <conditionalFormatting sqref="E13:G15">
    <cfRule type="expression" dxfId="68" priority="12" stopIfTrue="1">
      <formula>#REF!="*"</formula>
    </cfRule>
  </conditionalFormatting>
  <conditionalFormatting sqref="E18:G22">
    <cfRule type="expression" dxfId="67" priority="10" stopIfTrue="1">
      <formula>#REF!="*"</formula>
    </cfRule>
  </conditionalFormatting>
  <conditionalFormatting sqref="D18:D22">
    <cfRule type="cellIs" dxfId="66" priority="11" stopIfTrue="1" operator="between">
      <formula>0.000694444444444444</formula>
      <formula>0.290972222222222</formula>
    </cfRule>
  </conditionalFormatting>
  <conditionalFormatting sqref="E25:G29">
    <cfRule type="expression" dxfId="65" priority="8" stopIfTrue="1">
      <formula>#REF!="*"</formula>
    </cfRule>
  </conditionalFormatting>
  <conditionalFormatting sqref="D25:D29">
    <cfRule type="cellIs" dxfId="64" priority="9" stopIfTrue="1" operator="between">
      <formula>0.000694444444444444</formula>
      <formula>0.290972222222222</formula>
    </cfRule>
  </conditionalFormatting>
  <conditionalFormatting sqref="E32:G36">
    <cfRule type="expression" dxfId="63" priority="6" stopIfTrue="1">
      <formula>#REF!="*"</formula>
    </cfRule>
  </conditionalFormatting>
  <conditionalFormatting sqref="D32:D36">
    <cfRule type="cellIs" dxfId="62" priority="7" stopIfTrue="1" operator="between">
      <formula>0.000694444444444444</formula>
      <formula>0.290972222222222</formula>
    </cfRule>
  </conditionalFormatting>
  <conditionalFormatting sqref="E39:G41">
    <cfRule type="expression" dxfId="61" priority="4" stopIfTrue="1">
      <formula>#REF!="*"</formula>
    </cfRule>
  </conditionalFormatting>
  <conditionalFormatting sqref="D39:D41">
    <cfRule type="cellIs" dxfId="60" priority="5" stopIfTrue="1" operator="between">
      <formula>0.000694444444444444</formula>
      <formula>0.290972222222222</formula>
    </cfRule>
  </conditionalFormatting>
  <conditionalFormatting sqref="E42">
    <cfRule type="expression" dxfId="59" priority="2" stopIfTrue="1">
      <formula>#REF!="*"</formula>
    </cfRule>
  </conditionalFormatting>
  <conditionalFormatting sqref="D42">
    <cfRule type="cellIs" dxfId="58" priority="3" stopIfTrue="1" operator="between">
      <formula>0.000694444444444444</formula>
      <formula>0.290972222222222</formula>
    </cfRule>
  </conditionalFormatting>
  <conditionalFormatting sqref="F42:G42">
    <cfRule type="expression" dxfId="57" priority="1" stopIfTrue="1">
      <formula>#REF!="*"</formula>
    </cfRule>
  </conditionalFormatting>
  <dataValidations count="3">
    <dataValidation allowBlank="1" showErrorMessage="1" promptTitle="Total Stunden" prompt="Total der im Berichtsmonat gearbeiteten Stunden" sqref="L47"/>
    <dataValidation allowBlank="1" showErrorMessage="1" promptTitle="Minderzeit" prompt="Total der im Berichstmonat aufgelaufenen Minderzeit_x000a_(wöchentliche Arbeitszeit unterhalb der Mindeststunden)" sqref="L48"/>
    <dataValidation allowBlank="1" showErrorMessage="1" promptTitle="Überzeit" prompt="Total der im Berichstmonat geleisteten Überzeit_x000a_(wöchentliche Arbeitszeit über den Maximalstunden)" sqref="L49"/>
  </dataValidations>
  <printOptions horizontalCentered="1" gridLines="1"/>
  <pageMargins left="0.39370078740157483" right="0.39370078740157483" top="0.39370078740157483" bottom="0.39370078740157483" header="0.51181102362204722" footer="0.11811023622047245"/>
  <pageSetup paperSize="9" scale="7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16</vt:i4>
      </vt:variant>
    </vt:vector>
  </HeadingPairs>
  <TitlesOfParts>
    <vt:vector size="34" baseType="lpstr">
      <vt:lpstr>Bilanz_bilan</vt:lpstr>
      <vt:lpstr>Januar_janvier</vt:lpstr>
      <vt:lpstr>Februar_février</vt:lpstr>
      <vt:lpstr>März_mars</vt:lpstr>
      <vt:lpstr>April_avril</vt:lpstr>
      <vt:lpstr>Mai_mai</vt:lpstr>
      <vt:lpstr>Juni_juin</vt:lpstr>
      <vt:lpstr>Juli_juillet</vt:lpstr>
      <vt:lpstr>August_août</vt:lpstr>
      <vt:lpstr>September_septembre</vt:lpstr>
      <vt:lpstr>Oktober_octobre</vt:lpstr>
      <vt:lpstr>November_novembre</vt:lpstr>
      <vt:lpstr>Dezember_décembre</vt:lpstr>
      <vt:lpstr>T_01</vt:lpstr>
      <vt:lpstr>Feuil1</vt:lpstr>
      <vt:lpstr>Feuil2</vt:lpstr>
      <vt:lpstr>Texttabelle</vt:lpstr>
      <vt:lpstr>Tabelle1</vt:lpstr>
      <vt:lpstr>A_Zeit</vt:lpstr>
      <vt:lpstr>April_avril!Druckbereich</vt:lpstr>
      <vt:lpstr>August_août!Druckbereich</vt:lpstr>
      <vt:lpstr>Bilanz_bilan!Druckbereich</vt:lpstr>
      <vt:lpstr>Dezember_décembre!Druckbereich</vt:lpstr>
      <vt:lpstr>Februar_février!Druckbereich</vt:lpstr>
      <vt:lpstr>Januar_janvier!Druckbereich</vt:lpstr>
      <vt:lpstr>Juli_juillet!Druckbereich</vt:lpstr>
      <vt:lpstr>Juni_juin!Druckbereich</vt:lpstr>
      <vt:lpstr>Mai_mai!Druckbereich</vt:lpstr>
      <vt:lpstr>März_mars!Druckbereich</vt:lpstr>
      <vt:lpstr>November_novembre!Druckbereich</vt:lpstr>
      <vt:lpstr>Oktober_octobre!Druckbereich</vt:lpstr>
      <vt:lpstr>September_septembre!Druckbereich</vt:lpstr>
      <vt:lpstr>M_Zeit</vt:lpstr>
      <vt:lpstr>Sprache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Excel-Tabelle zur Zeiterfassung 2018 / Tableau Excel pour la saisie de temps 2018</dc:title>
  <dc:subject>Excel-Tabelle zur Erfassung der Arbeitszeit - Diese Tabelle können Sie über die gratis MS-Excel-App auf Ihrem Mobile bedienen. Nach individueller Anpassung der Feiertage und Ihrer Sollarbeitszeit haben Sie eine monatliche Übersicht der Arbeits- und Mehrstunden, sowie Ihren Ferienanspruch. / Tableau Excel pour saisir le temps de travail - tableau disponible sur l’application gratuite MS-Excel de votre téléphone portable. Après une adaptation individuelle des jours fériés et de votre temps de travail, vous obtenez un aperçu mensuel du temps de travail, des heures supplémentaires et des jours de vacances.</dc:subject>
  <dc:creator>Service Arbeitszeit / Service temps de travail</dc:creator>
  <cp:keywords>Formular, Zeiterfassung, Zeit erfassen, timesheet, Arbeitszeit, Arbeitszeiterfassung, Zugang Arbeitszeit, Überstunden, Überzeit, Stundenrapport, Minusstunden, Pausenzeiten, Arbeitspausen, Stempeln, Gratisarbeit, homeoffice, Arbeit, Arbeitsplatz, Stress, Gesundheitsschutz, Arbeitsrecht, Arbeitsgesetz/application, formulaire, feuille d'enregistrement, accessible, télécharger, service, temps de travail, saisie, cadre, enregistrer, saisie du temps, saisie des heures, saisie temporelle, enregistrement de temps, enregistrement des heures, enregistrement de la durée du travail, durée du travail, heures supplémentaires, heures effectuées, heures minorées, repos, timbrer, place de travail, stress, santé, droit de travail, loi de travail</cp:keywords>
  <cp:lastModifiedBy>Zoric Igor</cp:lastModifiedBy>
  <cp:lastPrinted>2018-11-21T07:29:10Z</cp:lastPrinted>
  <dcterms:created xsi:type="dcterms:W3CDTF">2006-01-17T11:34:46Z</dcterms:created>
  <dcterms:modified xsi:type="dcterms:W3CDTF">2019-01-25T15:27:43Z</dcterms:modified>
</cp:coreProperties>
</file>